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harts/chart4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5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F:\2025\BEM\2024\12. BEM DICIEMBRE\CONSOLIDADOS\"/>
    </mc:Choice>
  </mc:AlternateContent>
  <xr:revisionPtr revIDLastSave="0" documentId="13_ncr:1_{B025C94B-3F5E-47A3-B46A-9217659E043E}" xr6:coauthVersionLast="47" xr6:coauthVersionMax="47" xr10:uidLastSave="{00000000-0000-0000-0000-000000000000}"/>
  <bookViews>
    <workbookView xWindow="-120" yWindow="-120" windowWidth="29040" windowHeight="15720" tabRatio="764" xr2:uid="{00000000-000D-0000-FFFF-FFFF00000000}"/>
  </bookViews>
  <sheets>
    <sheet name="CONTENIDO" sheetId="424" r:id="rId1"/>
    <sheet name="1. PRODUCCIÓN METÁLICA" sheetId="1064" r:id="rId2"/>
    <sheet name="2. PRODUCCIÓN EMPRESAS" sheetId="1065" r:id="rId3"/>
    <sheet name="3. PRODUCCIÓN DEPARTAMENTOS " sheetId="1066" r:id="rId4"/>
    <sheet name="4. NO METÁLICA" sheetId="1084" r:id="rId5"/>
    <sheet name="4.1. NO METÁLICA DEPARTAMENTOS" sheetId="1085" r:id="rId6"/>
    <sheet name="4.2. CARBONÍFERA" sheetId="1086" r:id="rId7"/>
    <sheet name="5. MACROECONÓMICAS" sheetId="1078" r:id="rId8"/>
    <sheet name="6. EXPORTACIONES" sheetId="1079" r:id="rId9"/>
    <sheet name="6.1 EXPORTACIONES PART" sheetId="1080" r:id="rId10"/>
    <sheet name="6.2 EXPORT PRODUCTOS" sheetId="1081" r:id="rId11"/>
    <sheet name="7. INVERSIONES" sheetId="1072" r:id="rId12"/>
    <sheet name="8. INVERSIONES TIPO" sheetId="1073" r:id="rId13"/>
    <sheet name="9. INVERSIONES RUBRO" sheetId="1074" r:id="rId14"/>
    <sheet name="10. EMPLEO" sheetId="1061" r:id="rId15"/>
    <sheet name="11. EMPLEO-GÉNERO" sheetId="1062" r:id="rId16"/>
    <sheet name="12. TRANSFERENCIAS" sheetId="1082" r:id="rId17"/>
    <sheet name="13. TRANSFERENCIAS 2" sheetId="1083" r:id="rId18"/>
    <sheet name="14. CATASTRO ACTIVIDAD" sheetId="1067" r:id="rId19"/>
    <sheet name="14.1 ACTIVIDAD MINERA" sheetId="1077" r:id="rId20"/>
    <sheet name="14.2 ÁREAS RESTRINGIDAS" sheetId="1068" r:id="rId21"/>
    <sheet name="15. RECAUDACIÓN" sheetId="1063" r:id="rId22"/>
    <sheet name="CPIM 2024" sheetId="910" r:id="rId23"/>
    <sheet name="CPEM 2024" sheetId="864" r:id="rId24"/>
  </sheets>
  <definedNames>
    <definedName name="_xlnm._FilterDatabase" localSheetId="14" hidden="1">'10. EMPLEO'!$M$9:$O$18</definedName>
    <definedName name="_xlnm._FilterDatabase" localSheetId="16" hidden="1">'12. TRANSFERENCIAS'!$A$4:$K$4</definedName>
    <definedName name="_xlnm._FilterDatabase" localSheetId="17" hidden="1">'13. TRANSFERENCIAS 2'!$A$5:$K$5</definedName>
    <definedName name="_xlnm._FilterDatabase" localSheetId="2" hidden="1">'2. PRODUCCIÓN EMPRESAS'!$A$5:$I$108</definedName>
    <definedName name="_xlnm._FilterDatabase" localSheetId="3" hidden="1">'3. PRODUCCIÓN DEPARTAMENTOS '!$A$6:$I$114</definedName>
    <definedName name="_xlnm._FilterDatabase" localSheetId="12" hidden="1">'8. INVERSIONES TIPO'!#REF!</definedName>
    <definedName name="_xlnm._FilterDatabase" localSheetId="13" hidden="1">'9. INVERSIONES RUBRO'!$A$6:$H$6</definedName>
    <definedName name="_xlnm._FilterDatabase" localSheetId="23" hidden="1">'CPEM 2024'!$B$4:$J$80</definedName>
    <definedName name="_xlnm.Print_Area" localSheetId="1">'1. PRODUCCIÓN METÁLICA'!$A$1:$O$72</definedName>
    <definedName name="_xlnm.Print_Area" localSheetId="14">'10. EMPLEO'!$A$1:$O$67</definedName>
    <definedName name="_xlnm.Print_Area" localSheetId="15">'11. EMPLEO-GÉNERO'!$A$1:$Z$24</definedName>
    <definedName name="_xlnm.Print_Area" localSheetId="16">'12. TRANSFERENCIAS'!$A$1:$L$33</definedName>
    <definedName name="_xlnm.Print_Area" localSheetId="17">'13. TRANSFERENCIAS 2'!$A$1:$L$87</definedName>
    <definedName name="_xlnm.Print_Area" localSheetId="18">'14. CATASTRO ACTIVIDAD'!$A$1:$O$58</definedName>
    <definedName name="_xlnm.Print_Area" localSheetId="19">'14.1 ACTIVIDAD MINERA'!$A$1:$D$16</definedName>
    <definedName name="_xlnm.Print_Area" localSheetId="20">'14.2 ÁREAS RESTRINGIDAS'!$A$1:$F$29</definedName>
    <definedName name="_xlnm.Print_Area" localSheetId="21">'15. RECAUDACIÓN'!$A$1:$H$63</definedName>
    <definedName name="_xlnm.Print_Area" localSheetId="2">'2. PRODUCCIÓN EMPRESAS'!$A$1:$I$109</definedName>
    <definedName name="_xlnm.Print_Area" localSheetId="3">'3. PRODUCCIÓN DEPARTAMENTOS '!$A$1:$I$115</definedName>
    <definedName name="_xlnm.Print_Area" localSheetId="4">'4. NO METÁLICA'!$A$1:$J$46</definedName>
    <definedName name="_xlnm.Print_Area" localSheetId="5">'4.1. NO METÁLICA DEPARTAMENTOS'!$A$1:$J$144</definedName>
    <definedName name="_xlnm.Print_Area" localSheetId="6">'4.2. CARBONÍFERA'!$A$1:$J$15</definedName>
    <definedName name="_xlnm.Print_Area" localSheetId="7">'5. MACROECONÓMICAS'!$A$1:$K$60</definedName>
    <definedName name="_xlnm.Print_Area" localSheetId="8">'6. EXPORTACIONES'!$A$1:$L$120</definedName>
    <definedName name="_xlnm.Print_Area" localSheetId="9">'6.1 EXPORTACIONES PART'!$A$1:$X$26</definedName>
    <definedName name="_xlnm.Print_Area" localSheetId="10">'6.2 EXPORT PRODUCTOS'!$A$1:$D$40</definedName>
    <definedName name="_xlnm.Print_Area" localSheetId="11">'7. INVERSIONES'!$A$1:$I$67</definedName>
    <definedName name="_xlnm.Print_Area" localSheetId="12">'8. INVERSIONES TIPO'!$A$1:$I$89</definedName>
    <definedName name="_xlnm.Print_Area" localSheetId="13">'9. INVERSIONES RUBRO'!$A$1:$I$82</definedName>
    <definedName name="_xlnm.Print_Area" localSheetId="0">CONTENIDO!$A$1:$M$58</definedName>
    <definedName name="_xlnm.Print_Area" localSheetId="23">'CPEM 2024'!$A$1:$K$85</definedName>
    <definedName name="_xlnm.Print_Area" localSheetId="22">'CPIM 2024'!$A$1:$J$64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  <definedName name="OTI_2" localSheetId="1">#REF!</definedName>
    <definedName name="OTI_2" localSheetId="15">#REF!</definedName>
    <definedName name="OTI_2" localSheetId="19">#REF!</definedName>
    <definedName name="OTI_2" localSheetId="21">#REF!</definedName>
    <definedName name="OTI_2" localSheetId="7">#REF!</definedName>
    <definedName name="OTI_2" localSheetId="23">#REF!</definedName>
    <definedName name="OTI_2" localSheetId="22">#REF!</definedName>
    <definedName name="OTI_2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2" i="1086" l="1"/>
  <c r="D12" i="1086"/>
  <c r="G11" i="1086"/>
  <c r="I12" i="1086" s="1"/>
  <c r="I11" i="1086" s="1"/>
  <c r="F11" i="1086"/>
  <c r="D11" i="1086"/>
  <c r="C11" i="1086"/>
  <c r="B11" i="1086"/>
  <c r="H10" i="1086"/>
  <c r="D10" i="1086"/>
  <c r="I9" i="1086"/>
  <c r="H9" i="1086"/>
  <c r="D9" i="1086"/>
  <c r="H8" i="1086"/>
  <c r="D8" i="1086"/>
  <c r="H7" i="1086"/>
  <c r="D7" i="1086"/>
  <c r="G6" i="1086"/>
  <c r="H6" i="1086" s="1"/>
  <c r="F6" i="1086"/>
  <c r="D6" i="1086"/>
  <c r="C6" i="1086"/>
  <c r="B6" i="1086"/>
  <c r="I142" i="1085"/>
  <c r="H142" i="1085"/>
  <c r="D142" i="1085"/>
  <c r="I141" i="1085"/>
  <c r="H141" i="1085"/>
  <c r="G141" i="1085"/>
  <c r="F141" i="1085"/>
  <c r="D141" i="1085"/>
  <c r="C141" i="1085"/>
  <c r="B141" i="1085"/>
  <c r="H140" i="1085"/>
  <c r="G139" i="1085"/>
  <c r="H139" i="1085" s="1"/>
  <c r="F139" i="1085"/>
  <c r="C139" i="1085"/>
  <c r="B139" i="1085"/>
  <c r="I138" i="1085"/>
  <c r="I137" i="1085" s="1"/>
  <c r="G137" i="1085"/>
  <c r="F137" i="1085"/>
  <c r="C137" i="1085"/>
  <c r="B137" i="1085"/>
  <c r="I136" i="1085"/>
  <c r="H136" i="1085"/>
  <c r="D136" i="1085"/>
  <c r="I135" i="1085"/>
  <c r="G135" i="1085"/>
  <c r="H135" i="1085" s="1"/>
  <c r="F135" i="1085"/>
  <c r="D135" i="1085"/>
  <c r="C135" i="1085"/>
  <c r="B135" i="1085"/>
  <c r="I133" i="1085"/>
  <c r="H133" i="1085"/>
  <c r="I132" i="1085"/>
  <c r="H132" i="1085"/>
  <c r="G132" i="1085"/>
  <c r="F132" i="1085"/>
  <c r="C132" i="1085"/>
  <c r="C130" i="1085" s="1"/>
  <c r="B132" i="1085"/>
  <c r="G130" i="1085"/>
  <c r="I131" i="1085" s="1"/>
  <c r="I130" i="1085" s="1"/>
  <c r="F130" i="1085"/>
  <c r="B130" i="1085"/>
  <c r="H129" i="1085"/>
  <c r="H128" i="1085"/>
  <c r="D128" i="1085"/>
  <c r="G127" i="1085"/>
  <c r="H127" i="1085" s="1"/>
  <c r="F127" i="1085"/>
  <c r="D127" i="1085"/>
  <c r="C127" i="1085"/>
  <c r="B127" i="1085"/>
  <c r="H126" i="1085"/>
  <c r="H125" i="1085"/>
  <c r="D125" i="1085"/>
  <c r="H124" i="1085"/>
  <c r="G124" i="1085"/>
  <c r="I126" i="1085" s="1"/>
  <c r="F124" i="1085"/>
  <c r="C124" i="1085"/>
  <c r="D124" i="1085" s="1"/>
  <c r="B124" i="1085"/>
  <c r="H123" i="1085"/>
  <c r="I122" i="1085"/>
  <c r="H122" i="1085"/>
  <c r="H121" i="1085"/>
  <c r="G121" i="1085"/>
  <c r="I123" i="1085" s="1"/>
  <c r="I121" i="1085" s="1"/>
  <c r="F121" i="1085"/>
  <c r="C121" i="1085"/>
  <c r="B121" i="1085"/>
  <c r="H120" i="1085"/>
  <c r="D120" i="1085"/>
  <c r="H119" i="1085"/>
  <c r="G119" i="1085"/>
  <c r="I120" i="1085" s="1"/>
  <c r="I119" i="1085" s="1"/>
  <c r="F119" i="1085"/>
  <c r="C119" i="1085"/>
  <c r="D119" i="1085" s="1"/>
  <c r="B119" i="1085"/>
  <c r="H117" i="1085"/>
  <c r="H115" i="1085"/>
  <c r="D115" i="1085"/>
  <c r="H114" i="1085"/>
  <c r="D114" i="1085"/>
  <c r="G113" i="1085"/>
  <c r="I117" i="1085" s="1"/>
  <c r="F113" i="1085"/>
  <c r="C113" i="1085"/>
  <c r="D113" i="1085" s="1"/>
  <c r="B113" i="1085"/>
  <c r="H112" i="1085"/>
  <c r="D112" i="1085"/>
  <c r="H111" i="1085"/>
  <c r="G110" i="1085"/>
  <c r="H110" i="1085" s="1"/>
  <c r="F110" i="1085"/>
  <c r="D110" i="1085"/>
  <c r="C110" i="1085"/>
  <c r="B110" i="1085"/>
  <c r="I109" i="1085"/>
  <c r="H109" i="1085"/>
  <c r="I108" i="1085"/>
  <c r="H108" i="1085"/>
  <c r="D108" i="1085"/>
  <c r="I107" i="1085"/>
  <c r="H107" i="1085"/>
  <c r="I106" i="1085"/>
  <c r="I105" i="1085" s="1"/>
  <c r="H106" i="1085"/>
  <c r="D106" i="1085"/>
  <c r="H105" i="1085"/>
  <c r="G105" i="1085"/>
  <c r="F105" i="1085"/>
  <c r="C105" i="1085"/>
  <c r="D105" i="1085" s="1"/>
  <c r="B105" i="1085"/>
  <c r="I103" i="1085"/>
  <c r="I102" i="1085"/>
  <c r="H102" i="1085"/>
  <c r="I101" i="1085"/>
  <c r="H101" i="1085"/>
  <c r="D101" i="1085"/>
  <c r="I100" i="1085"/>
  <c r="H100" i="1085"/>
  <c r="D100" i="1085"/>
  <c r="I99" i="1085"/>
  <c r="H99" i="1085"/>
  <c r="G99" i="1085"/>
  <c r="F99" i="1085"/>
  <c r="C99" i="1085"/>
  <c r="D99" i="1085" s="1"/>
  <c r="B99" i="1085"/>
  <c r="H98" i="1085"/>
  <c r="D98" i="1085"/>
  <c r="H97" i="1085"/>
  <c r="G97" i="1085"/>
  <c r="I98" i="1085" s="1"/>
  <c r="I97" i="1085" s="1"/>
  <c r="F97" i="1085"/>
  <c r="C97" i="1085"/>
  <c r="D97" i="1085" s="1"/>
  <c r="B97" i="1085"/>
  <c r="I96" i="1085"/>
  <c r="H96" i="1085"/>
  <c r="I95" i="1085"/>
  <c r="I93" i="1085" s="1"/>
  <c r="H95" i="1085"/>
  <c r="D95" i="1085"/>
  <c r="I94" i="1085"/>
  <c r="H94" i="1085"/>
  <c r="H93" i="1085"/>
  <c r="G93" i="1085"/>
  <c r="F93" i="1085"/>
  <c r="C93" i="1085"/>
  <c r="B93" i="1085"/>
  <c r="I92" i="1085"/>
  <c r="I91" i="1085"/>
  <c r="G91" i="1085"/>
  <c r="F91" i="1085"/>
  <c r="C91" i="1085"/>
  <c r="B91" i="1085"/>
  <c r="H90" i="1085"/>
  <c r="G89" i="1085"/>
  <c r="H89" i="1085" s="1"/>
  <c r="F89" i="1085"/>
  <c r="C89" i="1085"/>
  <c r="B89" i="1085"/>
  <c r="H86" i="1085"/>
  <c r="D86" i="1085"/>
  <c r="H85" i="1085"/>
  <c r="G84" i="1085"/>
  <c r="I85" i="1085" s="1"/>
  <c r="F84" i="1085"/>
  <c r="D84" i="1085"/>
  <c r="C84" i="1085"/>
  <c r="B84" i="1085"/>
  <c r="I82" i="1085"/>
  <c r="H82" i="1085"/>
  <c r="D82" i="1085"/>
  <c r="I81" i="1085"/>
  <c r="H81" i="1085"/>
  <c r="D81" i="1085"/>
  <c r="H80" i="1085"/>
  <c r="D80" i="1085"/>
  <c r="H79" i="1085"/>
  <c r="D79" i="1085"/>
  <c r="H78" i="1085"/>
  <c r="H77" i="1085"/>
  <c r="G77" i="1085"/>
  <c r="I78" i="1085" s="1"/>
  <c r="F77" i="1085"/>
  <c r="C77" i="1085"/>
  <c r="D77" i="1085" s="1"/>
  <c r="B77" i="1085"/>
  <c r="H76" i="1085"/>
  <c r="H75" i="1085"/>
  <c r="G75" i="1085"/>
  <c r="I76" i="1085" s="1"/>
  <c r="I75" i="1085" s="1"/>
  <c r="F75" i="1085"/>
  <c r="C75" i="1085"/>
  <c r="B75" i="1085"/>
  <c r="H74" i="1085"/>
  <c r="D74" i="1085"/>
  <c r="H73" i="1085"/>
  <c r="D73" i="1085"/>
  <c r="I72" i="1085"/>
  <c r="H72" i="1085"/>
  <c r="D72" i="1085"/>
  <c r="G71" i="1085"/>
  <c r="I73" i="1085" s="1"/>
  <c r="F71" i="1085"/>
  <c r="C71" i="1085"/>
  <c r="D71" i="1085" s="1"/>
  <c r="B71" i="1085"/>
  <c r="I70" i="1085"/>
  <c r="H69" i="1085"/>
  <c r="H68" i="1085"/>
  <c r="D68" i="1085"/>
  <c r="H67" i="1085"/>
  <c r="D67" i="1085"/>
  <c r="H66" i="1085"/>
  <c r="G66" i="1085"/>
  <c r="I67" i="1085" s="1"/>
  <c r="F66" i="1085"/>
  <c r="C66" i="1085"/>
  <c r="D66" i="1085" s="1"/>
  <c r="B66" i="1085"/>
  <c r="I65" i="1085"/>
  <c r="H65" i="1085"/>
  <c r="D65" i="1085"/>
  <c r="I64" i="1085"/>
  <c r="H64" i="1085"/>
  <c r="G64" i="1085"/>
  <c r="F64" i="1085"/>
  <c r="C64" i="1085"/>
  <c r="D64" i="1085" s="1"/>
  <c r="B64" i="1085"/>
  <c r="I61" i="1085"/>
  <c r="H61" i="1085"/>
  <c r="D61" i="1085"/>
  <c r="I60" i="1085"/>
  <c r="H60" i="1085"/>
  <c r="G59" i="1085"/>
  <c r="I62" i="1085" s="1"/>
  <c r="F59" i="1085"/>
  <c r="C59" i="1085"/>
  <c r="D59" i="1085" s="1"/>
  <c r="B59" i="1085"/>
  <c r="I58" i="1085"/>
  <c r="H58" i="1085"/>
  <c r="D58" i="1085"/>
  <c r="H57" i="1085"/>
  <c r="H56" i="1085"/>
  <c r="D56" i="1085"/>
  <c r="H55" i="1085"/>
  <c r="D55" i="1085"/>
  <c r="H54" i="1085"/>
  <c r="D54" i="1085"/>
  <c r="H53" i="1085"/>
  <c r="D53" i="1085"/>
  <c r="G52" i="1085"/>
  <c r="I55" i="1085" s="1"/>
  <c r="F52" i="1085"/>
  <c r="D52" i="1085"/>
  <c r="C52" i="1085"/>
  <c r="B52" i="1085"/>
  <c r="H51" i="1085"/>
  <c r="D51" i="1085"/>
  <c r="H50" i="1085"/>
  <c r="D50" i="1085"/>
  <c r="H49" i="1085"/>
  <c r="D49" i="1085"/>
  <c r="H48" i="1085"/>
  <c r="D48" i="1085"/>
  <c r="G47" i="1085"/>
  <c r="I50" i="1085" s="1"/>
  <c r="F47" i="1085"/>
  <c r="D47" i="1085"/>
  <c r="C47" i="1085"/>
  <c r="B47" i="1085"/>
  <c r="H46" i="1085"/>
  <c r="H45" i="1085"/>
  <c r="D45" i="1085"/>
  <c r="H44" i="1085"/>
  <c r="H43" i="1085"/>
  <c r="D43" i="1085"/>
  <c r="H42" i="1085"/>
  <c r="D42" i="1085"/>
  <c r="G41" i="1085"/>
  <c r="I44" i="1085" s="1"/>
  <c r="F41" i="1085"/>
  <c r="D41" i="1085"/>
  <c r="C41" i="1085"/>
  <c r="B41" i="1085"/>
  <c r="I40" i="1085"/>
  <c r="H40" i="1085"/>
  <c r="D40" i="1085"/>
  <c r="H39" i="1085"/>
  <c r="D39" i="1085"/>
  <c r="I38" i="1085"/>
  <c r="H38" i="1085"/>
  <c r="I37" i="1085"/>
  <c r="H37" i="1085"/>
  <c r="D37" i="1085"/>
  <c r="I36" i="1085"/>
  <c r="H36" i="1085"/>
  <c r="D36" i="1085"/>
  <c r="I35" i="1085"/>
  <c r="H35" i="1085"/>
  <c r="D35" i="1085"/>
  <c r="H34" i="1085"/>
  <c r="G34" i="1085"/>
  <c r="I39" i="1085" s="1"/>
  <c r="I34" i="1085" s="1"/>
  <c r="F34" i="1085"/>
  <c r="C34" i="1085"/>
  <c r="D34" i="1085" s="1"/>
  <c r="B34" i="1085"/>
  <c r="H33" i="1085"/>
  <c r="H30" i="1085"/>
  <c r="D30" i="1085"/>
  <c r="H29" i="1085"/>
  <c r="D29" i="1085"/>
  <c r="G28" i="1085"/>
  <c r="I33" i="1085" s="1"/>
  <c r="F28" i="1085"/>
  <c r="D28" i="1085"/>
  <c r="C28" i="1085"/>
  <c r="B28" i="1085"/>
  <c r="H27" i="1085"/>
  <c r="D27" i="1085"/>
  <c r="H26" i="1085"/>
  <c r="D26" i="1085"/>
  <c r="I25" i="1085"/>
  <c r="I24" i="1085"/>
  <c r="H24" i="1085"/>
  <c r="D24" i="1085"/>
  <c r="H23" i="1085"/>
  <c r="D23" i="1085"/>
  <c r="I22" i="1085"/>
  <c r="H22" i="1085"/>
  <c r="D22" i="1085"/>
  <c r="I21" i="1085"/>
  <c r="H21" i="1085"/>
  <c r="D21" i="1085"/>
  <c r="G20" i="1085"/>
  <c r="I26" i="1085" s="1"/>
  <c r="F20" i="1085"/>
  <c r="C20" i="1085"/>
  <c r="D20" i="1085" s="1"/>
  <c r="B20" i="1085"/>
  <c r="I19" i="1085"/>
  <c r="H19" i="1085"/>
  <c r="D19" i="1085"/>
  <c r="I18" i="1085"/>
  <c r="H18" i="1085"/>
  <c r="D18" i="1085"/>
  <c r="I17" i="1085"/>
  <c r="H17" i="1085"/>
  <c r="D17" i="1085"/>
  <c r="I16" i="1085"/>
  <c r="H16" i="1085"/>
  <c r="D16" i="1085"/>
  <c r="H15" i="1085"/>
  <c r="D15" i="1085"/>
  <c r="G14" i="1085"/>
  <c r="H14" i="1085" s="1"/>
  <c r="F14" i="1085"/>
  <c r="C14" i="1085"/>
  <c r="D14" i="1085" s="1"/>
  <c r="B14" i="1085"/>
  <c r="H13" i="1085"/>
  <c r="D13" i="1085"/>
  <c r="G12" i="1085"/>
  <c r="I13" i="1085" s="1"/>
  <c r="I12" i="1085" s="1"/>
  <c r="F12" i="1085"/>
  <c r="C12" i="1085"/>
  <c r="D12" i="1085" s="1"/>
  <c r="B12" i="1085"/>
  <c r="H11" i="1085"/>
  <c r="D11" i="1085"/>
  <c r="H10" i="1085"/>
  <c r="D10" i="1085"/>
  <c r="H9" i="1085"/>
  <c r="D9" i="1085"/>
  <c r="H8" i="1085"/>
  <c r="D8" i="1085"/>
  <c r="H7" i="1085"/>
  <c r="D7" i="1085"/>
  <c r="G6" i="1085"/>
  <c r="I9" i="1085" s="1"/>
  <c r="F6" i="1085"/>
  <c r="D6" i="1085"/>
  <c r="C6" i="1085"/>
  <c r="B6" i="1085"/>
  <c r="H43" i="1084"/>
  <c r="D43" i="1084"/>
  <c r="H42" i="1084"/>
  <c r="D42" i="1084"/>
  <c r="H41" i="1084"/>
  <c r="G41" i="1084"/>
  <c r="I42" i="1084" s="1"/>
  <c r="F41" i="1084"/>
  <c r="C41" i="1084"/>
  <c r="D41" i="1084" s="1"/>
  <c r="B41" i="1084"/>
  <c r="I40" i="1084"/>
  <c r="H40" i="1084"/>
  <c r="D40" i="1084"/>
  <c r="I39" i="1084"/>
  <c r="H39" i="1084"/>
  <c r="H37" i="1084"/>
  <c r="D37" i="1084"/>
  <c r="H36" i="1084"/>
  <c r="I34" i="1084"/>
  <c r="H34" i="1084"/>
  <c r="D34" i="1084"/>
  <c r="H33" i="1084"/>
  <c r="D33" i="1084"/>
  <c r="H32" i="1084"/>
  <c r="I31" i="1084"/>
  <c r="H31" i="1084"/>
  <c r="D31" i="1084"/>
  <c r="I30" i="1084"/>
  <c r="H30" i="1084"/>
  <c r="D30" i="1084"/>
  <c r="H29" i="1084"/>
  <c r="D29" i="1084"/>
  <c r="H28" i="1084"/>
  <c r="D28" i="1084"/>
  <c r="I27" i="1084"/>
  <c r="H27" i="1084"/>
  <c r="D27" i="1084"/>
  <c r="H26" i="1084"/>
  <c r="D26" i="1084"/>
  <c r="H25" i="1084"/>
  <c r="I24" i="1084"/>
  <c r="I23" i="1084"/>
  <c r="H23" i="1084"/>
  <c r="I22" i="1084"/>
  <c r="H22" i="1084"/>
  <c r="D22" i="1084"/>
  <c r="H21" i="1084"/>
  <c r="D21" i="1084"/>
  <c r="H20" i="1084"/>
  <c r="H19" i="1084"/>
  <c r="D19" i="1084"/>
  <c r="I18" i="1084"/>
  <c r="H18" i="1084"/>
  <c r="D18" i="1084"/>
  <c r="H17" i="1084"/>
  <c r="D17" i="1084"/>
  <c r="I16" i="1084"/>
  <c r="H16" i="1084"/>
  <c r="D16" i="1084"/>
  <c r="I15" i="1084"/>
  <c r="H15" i="1084"/>
  <c r="D15" i="1084"/>
  <c r="H14" i="1084"/>
  <c r="D14" i="1084"/>
  <c r="H13" i="1084"/>
  <c r="D13" i="1084"/>
  <c r="H12" i="1084"/>
  <c r="D12" i="1084"/>
  <c r="H11" i="1084"/>
  <c r="D11" i="1084"/>
  <c r="H10" i="1084"/>
  <c r="D10" i="1084"/>
  <c r="I9" i="1084"/>
  <c r="H9" i="1084"/>
  <c r="D9" i="1084"/>
  <c r="I8" i="1084"/>
  <c r="H8" i="1084"/>
  <c r="D8" i="1084"/>
  <c r="H7" i="1084"/>
  <c r="D7" i="1084"/>
  <c r="G6" i="1084"/>
  <c r="I36" i="1084" s="1"/>
  <c r="F6" i="1084"/>
  <c r="D6" i="1084"/>
  <c r="C6" i="1084"/>
  <c r="B6" i="1084"/>
  <c r="I59" i="1085" l="1"/>
  <c r="I41" i="1084"/>
  <c r="I84" i="1085"/>
  <c r="I30" i="1085"/>
  <c r="I31" i="1085"/>
  <c r="I43" i="1085"/>
  <c r="I49" i="1085"/>
  <c r="H84" i="1085"/>
  <c r="I12" i="1084"/>
  <c r="I32" i="1085"/>
  <c r="H11" i="1086"/>
  <c r="I35" i="1084"/>
  <c r="I10" i="1085"/>
  <c r="I74" i="1085"/>
  <c r="I71" i="1085" s="1"/>
  <c r="I111" i="1085"/>
  <c r="I110" i="1085" s="1"/>
  <c r="I7" i="1084"/>
  <c r="I43" i="1084"/>
  <c r="I27" i="1085"/>
  <c r="I51" i="1085"/>
  <c r="I86" i="1085"/>
  <c r="I140" i="1085"/>
  <c r="I139" i="1085" s="1"/>
  <c r="I14" i="1084"/>
  <c r="I21" i="1084"/>
  <c r="I29" i="1084"/>
  <c r="I37" i="1084"/>
  <c r="I46" i="1085"/>
  <c r="I57" i="1085"/>
  <c r="I45" i="1085"/>
  <c r="I56" i="1085"/>
  <c r="I79" i="1085"/>
  <c r="I77" i="1085" s="1"/>
  <c r="H20" i="1085"/>
  <c r="I68" i="1085"/>
  <c r="I66" i="1085" s="1"/>
  <c r="I128" i="1085"/>
  <c r="I127" i="1085" s="1"/>
  <c r="I7" i="1086"/>
  <c r="I6" i="1086" s="1"/>
  <c r="I38" i="1084"/>
  <c r="I11" i="1085"/>
  <c r="I15" i="1085"/>
  <c r="I14" i="1085" s="1"/>
  <c r="I69" i="1085"/>
  <c r="I80" i="1085"/>
  <c r="I112" i="1085"/>
  <c r="I129" i="1085"/>
  <c r="I8" i="1086"/>
  <c r="H41" i="1085"/>
  <c r="H12" i="1085"/>
  <c r="H113" i="1085"/>
  <c r="I32" i="1084"/>
  <c r="H71" i="1085"/>
  <c r="I10" i="1086"/>
  <c r="H6" i="1085"/>
  <c r="H28" i="1085"/>
  <c r="H52" i="1085"/>
  <c r="H47" i="1085"/>
  <c r="I90" i="1085"/>
  <c r="I89" i="1085" s="1"/>
  <c r="I125" i="1085"/>
  <c r="I124" i="1085" s="1"/>
  <c r="I10" i="1084"/>
  <c r="I25" i="1084"/>
  <c r="I17" i="1084"/>
  <c r="I7" i="1085"/>
  <c r="I23" i="1085"/>
  <c r="I20" i="1085" s="1"/>
  <c r="I29" i="1085"/>
  <c r="I53" i="1085"/>
  <c r="H59" i="1085"/>
  <c r="I42" i="1085"/>
  <c r="I48" i="1085"/>
  <c r="I11" i="1084"/>
  <c r="I26" i="1084"/>
  <c r="I33" i="1084"/>
  <c r="I114" i="1085"/>
  <c r="I8" i="1085"/>
  <c r="I54" i="1085"/>
  <c r="I115" i="1085"/>
  <c r="H6" i="1084"/>
  <c r="I19" i="1084"/>
  <c r="I116" i="1085"/>
  <c r="I13" i="1084"/>
  <c r="I20" i="1084"/>
  <c r="I28" i="1084"/>
  <c r="I6" i="1084" l="1"/>
  <c r="I113" i="1085"/>
  <c r="I47" i="1085"/>
  <c r="I41" i="1085"/>
  <c r="I6" i="1085"/>
  <c r="I52" i="1085"/>
  <c r="I28" i="1085"/>
  <c r="K57" i="1083" l="1"/>
  <c r="J57" i="1083"/>
  <c r="I57" i="1083"/>
  <c r="H57" i="1083"/>
  <c r="G57" i="1083"/>
  <c r="F57" i="1083"/>
  <c r="E57" i="1083"/>
  <c r="D57" i="1083"/>
  <c r="C57" i="1083"/>
  <c r="B57" i="1083"/>
  <c r="K31" i="1083"/>
  <c r="J31" i="1083"/>
  <c r="K5" i="1083"/>
  <c r="J5" i="1083"/>
  <c r="I5" i="1083"/>
  <c r="H5" i="1083"/>
  <c r="G5" i="1083"/>
  <c r="F5" i="1083"/>
  <c r="E5" i="1083"/>
  <c r="D5" i="1083"/>
  <c r="C5" i="1083"/>
  <c r="B5" i="1083"/>
  <c r="K31" i="1082"/>
  <c r="J31" i="1082"/>
  <c r="I31" i="1082"/>
  <c r="H31" i="1082"/>
  <c r="G31" i="1082"/>
  <c r="F31" i="1082"/>
  <c r="E31" i="1082"/>
  <c r="D31" i="1082"/>
  <c r="C31" i="1082"/>
  <c r="B31" i="1082"/>
  <c r="C35" i="1081" l="1"/>
  <c r="C34" i="1081"/>
  <c r="C33" i="1081"/>
  <c r="C32" i="1081"/>
  <c r="C31" i="1081"/>
  <c r="C30" i="1081"/>
  <c r="C29" i="1081"/>
  <c r="C28" i="1081"/>
  <c r="C27" i="1081"/>
  <c r="C26" i="1081"/>
  <c r="C25" i="1081"/>
  <c r="B25" i="1081"/>
  <c r="B20" i="1081"/>
  <c r="C11" i="1081" s="1"/>
  <c r="B6" i="1081"/>
  <c r="C6" i="1081" s="1"/>
  <c r="U23" i="1080"/>
  <c r="T23" i="1080"/>
  <c r="S23" i="1080"/>
  <c r="R23" i="1080"/>
  <c r="Q23" i="1080"/>
  <c r="P23" i="1080"/>
  <c r="V23" i="1080" s="1"/>
  <c r="W23" i="1080" s="1"/>
  <c r="O23" i="1080"/>
  <c r="N23" i="1080"/>
  <c r="M23" i="1080"/>
  <c r="L23" i="1080"/>
  <c r="K23" i="1080"/>
  <c r="J23" i="1080"/>
  <c r="I23" i="1080"/>
  <c r="H23" i="1080"/>
  <c r="G23" i="1080"/>
  <c r="F23" i="1080"/>
  <c r="E23" i="1080"/>
  <c r="D23" i="1080"/>
  <c r="C23" i="1080"/>
  <c r="B23" i="1080"/>
  <c r="U21" i="1080"/>
  <c r="T21" i="1080"/>
  <c r="S21" i="1080"/>
  <c r="R21" i="1080"/>
  <c r="Q21" i="1080"/>
  <c r="P21" i="1080"/>
  <c r="O21" i="1080"/>
  <c r="N21" i="1080"/>
  <c r="M21" i="1080"/>
  <c r="L21" i="1080"/>
  <c r="K21" i="1080"/>
  <c r="J21" i="1080"/>
  <c r="I21" i="1080"/>
  <c r="H21" i="1080"/>
  <c r="G21" i="1080"/>
  <c r="F21" i="1080"/>
  <c r="E21" i="1080"/>
  <c r="D21" i="1080"/>
  <c r="C21" i="1080"/>
  <c r="B21" i="1080"/>
  <c r="V18" i="1080"/>
  <c r="W18" i="1080" s="1"/>
  <c r="V17" i="1080"/>
  <c r="W17" i="1080" s="1"/>
  <c r="V16" i="1080"/>
  <c r="V15" i="1080"/>
  <c r="W15" i="1080" s="1"/>
  <c r="V14" i="1080"/>
  <c r="W14" i="1080" s="1"/>
  <c r="V13" i="1080"/>
  <c r="W13" i="1080" s="1"/>
  <c r="V12" i="1080"/>
  <c r="V11" i="1080"/>
  <c r="V10" i="1080"/>
  <c r="V9" i="1080"/>
  <c r="V8" i="1080"/>
  <c r="V7" i="1080"/>
  <c r="V6" i="1080"/>
  <c r="V21" i="1080" s="1"/>
  <c r="I101" i="1079"/>
  <c r="H101" i="1079"/>
  <c r="G101" i="1079"/>
  <c r="F101" i="1079"/>
  <c r="E101" i="1079"/>
  <c r="D101" i="1079"/>
  <c r="C101" i="1079"/>
  <c r="B101" i="1079"/>
  <c r="I95" i="1079"/>
  <c r="H95" i="1079"/>
  <c r="G95" i="1079"/>
  <c r="F95" i="1079"/>
  <c r="E95" i="1079"/>
  <c r="D95" i="1079"/>
  <c r="C95" i="1079"/>
  <c r="B95" i="1079"/>
  <c r="I90" i="1079"/>
  <c r="H90" i="1079"/>
  <c r="G90" i="1079"/>
  <c r="F90" i="1079"/>
  <c r="E90" i="1079"/>
  <c r="D90" i="1079"/>
  <c r="C90" i="1079"/>
  <c r="B90" i="1079"/>
  <c r="I74" i="1079"/>
  <c r="H74" i="1079"/>
  <c r="G74" i="1079"/>
  <c r="F74" i="1079"/>
  <c r="E74" i="1079"/>
  <c r="D74" i="1079"/>
  <c r="C74" i="1079"/>
  <c r="B74" i="1079"/>
  <c r="K42" i="1079"/>
  <c r="J42" i="1079"/>
  <c r="I42" i="1079"/>
  <c r="H42" i="1079"/>
  <c r="G42" i="1079"/>
  <c r="F42" i="1079"/>
  <c r="E42" i="1079"/>
  <c r="D42" i="1079"/>
  <c r="C42" i="1079"/>
  <c r="B42" i="1079"/>
  <c r="K41" i="1079"/>
  <c r="K40" i="1079"/>
  <c r="J36" i="1079"/>
  <c r="I36" i="1079"/>
  <c r="H36" i="1079"/>
  <c r="G36" i="1079"/>
  <c r="F36" i="1079"/>
  <c r="E36" i="1079"/>
  <c r="D36" i="1079"/>
  <c r="C36" i="1079"/>
  <c r="B36" i="1079"/>
  <c r="K35" i="1079"/>
  <c r="K36" i="1079" s="1"/>
  <c r="K34" i="1079"/>
  <c r="K31" i="1079"/>
  <c r="J31" i="1079"/>
  <c r="I31" i="1079"/>
  <c r="H31" i="1079"/>
  <c r="G31" i="1079"/>
  <c r="F31" i="1079"/>
  <c r="E31" i="1079"/>
  <c r="D31" i="1079"/>
  <c r="C31" i="1079"/>
  <c r="B31" i="1079"/>
  <c r="K30" i="1079"/>
  <c r="K29" i="1079"/>
  <c r="K26" i="1079"/>
  <c r="K25" i="1079"/>
  <c r="K24" i="1079"/>
  <c r="K23" i="1079"/>
  <c r="K22" i="1079"/>
  <c r="K21" i="1079"/>
  <c r="K20" i="1079"/>
  <c r="K19" i="1079"/>
  <c r="K18" i="1079"/>
  <c r="K17" i="1079"/>
  <c r="K16" i="1079"/>
  <c r="K15" i="1079" s="1"/>
  <c r="J15" i="1079"/>
  <c r="I15" i="1079"/>
  <c r="H15" i="1079"/>
  <c r="G15" i="1079"/>
  <c r="F15" i="1079"/>
  <c r="E15" i="1079"/>
  <c r="D15" i="1079"/>
  <c r="C15" i="1079"/>
  <c r="B15" i="1079"/>
  <c r="K14" i="1079"/>
  <c r="K13" i="1079"/>
  <c r="K12" i="1079"/>
  <c r="K11" i="1079"/>
  <c r="K10" i="1079"/>
  <c r="K9" i="1079"/>
  <c r="K8" i="1079"/>
  <c r="K7" i="1079"/>
  <c r="K6" i="1079"/>
  <c r="C13" i="1077"/>
  <c r="A13" i="1077"/>
  <c r="D12" i="1077"/>
  <c r="D13" i="1077" s="1"/>
  <c r="D11" i="1077"/>
  <c r="D10" i="1077"/>
  <c r="D9" i="1077"/>
  <c r="D8" i="1077"/>
  <c r="D7" i="1077"/>
  <c r="D6" i="1077"/>
  <c r="D5" i="1077"/>
  <c r="W16" i="1080" l="1"/>
  <c r="W6" i="1080"/>
  <c r="W7" i="1080"/>
  <c r="W8" i="1080"/>
  <c r="W9" i="1080"/>
  <c r="W10" i="1080"/>
  <c r="W11" i="1080"/>
  <c r="W12" i="1080"/>
  <c r="C8" i="1081"/>
  <c r="C12" i="1081"/>
  <c r="C13" i="1081"/>
  <c r="C14" i="1081"/>
  <c r="C15" i="1081"/>
  <c r="C16" i="1081"/>
  <c r="C18" i="1081"/>
  <c r="C20" i="1081" s="1"/>
  <c r="C9" i="1081"/>
  <c r="C10" i="1081"/>
  <c r="W21" i="1080" l="1"/>
  <c r="C79" i="1074"/>
  <c r="D79" i="1074" s="1"/>
  <c r="B79" i="1074"/>
  <c r="H78" i="1074"/>
  <c r="G78" i="1074"/>
  <c r="D78" i="1074"/>
  <c r="H77" i="1074"/>
  <c r="G77" i="1074"/>
  <c r="H76" i="1074"/>
  <c r="G76" i="1074"/>
  <c r="D76" i="1074"/>
  <c r="H75" i="1074"/>
  <c r="G75" i="1074"/>
  <c r="D75" i="1074"/>
  <c r="H74" i="1074"/>
  <c r="G74" i="1074"/>
  <c r="D74" i="1074"/>
  <c r="G73" i="1074"/>
  <c r="D73" i="1074"/>
  <c r="H72" i="1074"/>
  <c r="G72" i="1074"/>
  <c r="D72" i="1074"/>
  <c r="H71" i="1074"/>
  <c r="G71" i="1074"/>
  <c r="D71" i="1074"/>
  <c r="H70" i="1074"/>
  <c r="G70" i="1074"/>
  <c r="D70" i="1074"/>
  <c r="H69" i="1074"/>
  <c r="G69" i="1074"/>
  <c r="D69" i="1074"/>
  <c r="H68" i="1074"/>
  <c r="G68" i="1074"/>
  <c r="D68" i="1074"/>
  <c r="G67" i="1074"/>
  <c r="F67" i="1074"/>
  <c r="H73" i="1074" s="1"/>
  <c r="E67" i="1074"/>
  <c r="C67" i="1074"/>
  <c r="D67" i="1074" s="1"/>
  <c r="B67" i="1074"/>
  <c r="H66" i="1074"/>
  <c r="G66" i="1074"/>
  <c r="D66" i="1074"/>
  <c r="H65" i="1074"/>
  <c r="G65" i="1074"/>
  <c r="D65" i="1074"/>
  <c r="H64" i="1074"/>
  <c r="G64" i="1074"/>
  <c r="D64" i="1074"/>
  <c r="H63" i="1074"/>
  <c r="G63" i="1074"/>
  <c r="D63" i="1074"/>
  <c r="H62" i="1074"/>
  <c r="G62" i="1074"/>
  <c r="D62" i="1074"/>
  <c r="G61" i="1074"/>
  <c r="D61" i="1074"/>
  <c r="H60" i="1074"/>
  <c r="G60" i="1074"/>
  <c r="D60" i="1074"/>
  <c r="H59" i="1074"/>
  <c r="G59" i="1074"/>
  <c r="D59" i="1074"/>
  <c r="H58" i="1074"/>
  <c r="G58" i="1074"/>
  <c r="D58" i="1074"/>
  <c r="H57" i="1074"/>
  <c r="G57" i="1074"/>
  <c r="D57" i="1074"/>
  <c r="H56" i="1074"/>
  <c r="G56" i="1074"/>
  <c r="D56" i="1074"/>
  <c r="G55" i="1074"/>
  <c r="F55" i="1074"/>
  <c r="H61" i="1074" s="1"/>
  <c r="E55" i="1074"/>
  <c r="C55" i="1074"/>
  <c r="D55" i="1074" s="1"/>
  <c r="B55" i="1074"/>
  <c r="H54" i="1074"/>
  <c r="G54" i="1074"/>
  <c r="D54" i="1074"/>
  <c r="H53" i="1074"/>
  <c r="G53" i="1074"/>
  <c r="D53" i="1074"/>
  <c r="H52" i="1074"/>
  <c r="G52" i="1074"/>
  <c r="D52" i="1074"/>
  <c r="H51" i="1074"/>
  <c r="G51" i="1074"/>
  <c r="D51" i="1074"/>
  <c r="H50" i="1074"/>
  <c r="G50" i="1074"/>
  <c r="D50" i="1074"/>
  <c r="G49" i="1074"/>
  <c r="D49" i="1074"/>
  <c r="H48" i="1074"/>
  <c r="G48" i="1074"/>
  <c r="D48" i="1074"/>
  <c r="H47" i="1074"/>
  <c r="G47" i="1074"/>
  <c r="D47" i="1074"/>
  <c r="H46" i="1074"/>
  <c r="G46" i="1074"/>
  <c r="D46" i="1074"/>
  <c r="H45" i="1074"/>
  <c r="G45" i="1074"/>
  <c r="D45" i="1074"/>
  <c r="H44" i="1074"/>
  <c r="G44" i="1074"/>
  <c r="D44" i="1074"/>
  <c r="G43" i="1074"/>
  <c r="F43" i="1074"/>
  <c r="H49" i="1074" s="1"/>
  <c r="E43" i="1074"/>
  <c r="C43" i="1074"/>
  <c r="D43" i="1074" s="1"/>
  <c r="B43" i="1074"/>
  <c r="G42" i="1074"/>
  <c r="D42" i="1074"/>
  <c r="G40" i="1074"/>
  <c r="D40" i="1074"/>
  <c r="H39" i="1074"/>
  <c r="G39" i="1074"/>
  <c r="D39" i="1074"/>
  <c r="H38" i="1074"/>
  <c r="G38" i="1074"/>
  <c r="D38" i="1074"/>
  <c r="G37" i="1074"/>
  <c r="D37" i="1074"/>
  <c r="G36" i="1074"/>
  <c r="D36" i="1074"/>
  <c r="G35" i="1074"/>
  <c r="D35" i="1074"/>
  <c r="G34" i="1074"/>
  <c r="D34" i="1074"/>
  <c r="G33" i="1074"/>
  <c r="D33" i="1074"/>
  <c r="H32" i="1074"/>
  <c r="G32" i="1074"/>
  <c r="D32" i="1074"/>
  <c r="G31" i="1074"/>
  <c r="F31" i="1074"/>
  <c r="H37" i="1074" s="1"/>
  <c r="E31" i="1074"/>
  <c r="C31" i="1074"/>
  <c r="D31" i="1074" s="1"/>
  <c r="B31" i="1074"/>
  <c r="G30" i="1074"/>
  <c r="D30" i="1074"/>
  <c r="G29" i="1074"/>
  <c r="D29" i="1074"/>
  <c r="G28" i="1074"/>
  <c r="D28" i="1074"/>
  <c r="G27" i="1074"/>
  <c r="D27" i="1074"/>
  <c r="G26" i="1074"/>
  <c r="D26" i="1074"/>
  <c r="G25" i="1074"/>
  <c r="D25" i="1074"/>
  <c r="G24" i="1074"/>
  <c r="D24" i="1074"/>
  <c r="D23" i="1074"/>
  <c r="G22" i="1074"/>
  <c r="D22" i="1074"/>
  <c r="G21" i="1074"/>
  <c r="D21" i="1074"/>
  <c r="G20" i="1074"/>
  <c r="D20" i="1074"/>
  <c r="F19" i="1074"/>
  <c r="H25" i="1074" s="1"/>
  <c r="E19" i="1074"/>
  <c r="D19" i="1074"/>
  <c r="C19" i="1074"/>
  <c r="B19" i="1074"/>
  <c r="G18" i="1074"/>
  <c r="D18" i="1074"/>
  <c r="G17" i="1074"/>
  <c r="D17" i="1074"/>
  <c r="G16" i="1074"/>
  <c r="D16" i="1074"/>
  <c r="G15" i="1074"/>
  <c r="D15" i="1074"/>
  <c r="G14" i="1074"/>
  <c r="D14" i="1074"/>
  <c r="G13" i="1074"/>
  <c r="D13" i="1074"/>
  <c r="G12" i="1074"/>
  <c r="D12" i="1074"/>
  <c r="G11" i="1074"/>
  <c r="D11" i="1074"/>
  <c r="G10" i="1074"/>
  <c r="D10" i="1074"/>
  <c r="G9" i="1074"/>
  <c r="D9" i="1074"/>
  <c r="G8" i="1074"/>
  <c r="D8" i="1074"/>
  <c r="F7" i="1074"/>
  <c r="G7" i="1074" s="1"/>
  <c r="E7" i="1074"/>
  <c r="E79" i="1074" s="1"/>
  <c r="I79" i="1074" s="1"/>
  <c r="D7" i="1074"/>
  <c r="C7" i="1074"/>
  <c r="B7" i="1074"/>
  <c r="F86" i="1073"/>
  <c r="H68" i="1073" s="1"/>
  <c r="E86" i="1073"/>
  <c r="D86" i="1073"/>
  <c r="C86" i="1073"/>
  <c r="B86" i="1073"/>
  <c r="H85" i="1073"/>
  <c r="G85" i="1073"/>
  <c r="D85" i="1073"/>
  <c r="H84" i="1073"/>
  <c r="G84" i="1073"/>
  <c r="D84" i="1073"/>
  <c r="H83" i="1073"/>
  <c r="G83" i="1073"/>
  <c r="D83" i="1073"/>
  <c r="H82" i="1073"/>
  <c r="G82" i="1073"/>
  <c r="D82" i="1073"/>
  <c r="G81" i="1073"/>
  <c r="D81" i="1073"/>
  <c r="H80" i="1073"/>
  <c r="G80" i="1073"/>
  <c r="D80" i="1073"/>
  <c r="G79" i="1073"/>
  <c r="D79" i="1073"/>
  <c r="H78" i="1073"/>
  <c r="G78" i="1073"/>
  <c r="D78" i="1073"/>
  <c r="H77" i="1073"/>
  <c r="G77" i="1073"/>
  <c r="D77" i="1073"/>
  <c r="H76" i="1073"/>
  <c r="G76" i="1073"/>
  <c r="D76" i="1073"/>
  <c r="H75" i="1073"/>
  <c r="G75" i="1073"/>
  <c r="D75" i="1073"/>
  <c r="G74" i="1073"/>
  <c r="D74" i="1073"/>
  <c r="H73" i="1073"/>
  <c r="G73" i="1073"/>
  <c r="D73" i="1073"/>
  <c r="G72" i="1073"/>
  <c r="D72" i="1073"/>
  <c r="H71" i="1073"/>
  <c r="G71" i="1073"/>
  <c r="D71" i="1073"/>
  <c r="H70" i="1073"/>
  <c r="G70" i="1073"/>
  <c r="D70" i="1073"/>
  <c r="H69" i="1073"/>
  <c r="G69" i="1073"/>
  <c r="D69" i="1073"/>
  <c r="G68" i="1073"/>
  <c r="D68" i="1073"/>
  <c r="G67" i="1073"/>
  <c r="D67" i="1073"/>
  <c r="H66" i="1073"/>
  <c r="G66" i="1073"/>
  <c r="D66" i="1073"/>
  <c r="H65" i="1073"/>
  <c r="G65" i="1073"/>
  <c r="D65" i="1073"/>
  <c r="H64" i="1073"/>
  <c r="G64" i="1073"/>
  <c r="D64" i="1073"/>
  <c r="H63" i="1073"/>
  <c r="G63" i="1073"/>
  <c r="D63" i="1073"/>
  <c r="H62" i="1073"/>
  <c r="G62" i="1073"/>
  <c r="D62" i="1073"/>
  <c r="G61" i="1073"/>
  <c r="D61" i="1073"/>
  <c r="H60" i="1073"/>
  <c r="G60" i="1073"/>
  <c r="D60" i="1073"/>
  <c r="G59" i="1073"/>
  <c r="D59" i="1073"/>
  <c r="H58" i="1073"/>
  <c r="G58" i="1073"/>
  <c r="D58" i="1073"/>
  <c r="H57" i="1073"/>
  <c r="G57" i="1073"/>
  <c r="D57" i="1073"/>
  <c r="H56" i="1073"/>
  <c r="G56" i="1073"/>
  <c r="D56" i="1073"/>
  <c r="H55" i="1073"/>
  <c r="G55" i="1073"/>
  <c r="D55" i="1073"/>
  <c r="G54" i="1073"/>
  <c r="D54" i="1073"/>
  <c r="H53" i="1073"/>
  <c r="G53" i="1073"/>
  <c r="D53" i="1073"/>
  <c r="G52" i="1073"/>
  <c r="D52" i="1073"/>
  <c r="H51" i="1073"/>
  <c r="G51" i="1073"/>
  <c r="D51" i="1073"/>
  <c r="H50" i="1073"/>
  <c r="G50" i="1073"/>
  <c r="D50" i="1073"/>
  <c r="H49" i="1073"/>
  <c r="G49" i="1073"/>
  <c r="D49" i="1073"/>
  <c r="G48" i="1073"/>
  <c r="D48" i="1073"/>
  <c r="G47" i="1073"/>
  <c r="D47" i="1073"/>
  <c r="H46" i="1073"/>
  <c r="G46" i="1073"/>
  <c r="D46" i="1073"/>
  <c r="H45" i="1073"/>
  <c r="G45" i="1073"/>
  <c r="D45" i="1073"/>
  <c r="H44" i="1073"/>
  <c r="G44" i="1073"/>
  <c r="D44" i="1073"/>
  <c r="H43" i="1073"/>
  <c r="G43" i="1073"/>
  <c r="D43" i="1073"/>
  <c r="H42" i="1073"/>
  <c r="G42" i="1073"/>
  <c r="D42" i="1073"/>
  <c r="G41" i="1073"/>
  <c r="D41" i="1073"/>
  <c r="H40" i="1073"/>
  <c r="G40" i="1073"/>
  <c r="D40" i="1073"/>
  <c r="G39" i="1073"/>
  <c r="D39" i="1073"/>
  <c r="H38" i="1073"/>
  <c r="G38" i="1073"/>
  <c r="D38" i="1073"/>
  <c r="H37" i="1073"/>
  <c r="G37" i="1073"/>
  <c r="D37" i="1073"/>
  <c r="H36" i="1073"/>
  <c r="G36" i="1073"/>
  <c r="D36" i="1073"/>
  <c r="H35" i="1073"/>
  <c r="G35" i="1073"/>
  <c r="D35" i="1073"/>
  <c r="F30" i="1073"/>
  <c r="H17" i="1073" s="1"/>
  <c r="E30" i="1073"/>
  <c r="D30" i="1073"/>
  <c r="C30" i="1073"/>
  <c r="B30" i="1073"/>
  <c r="H28" i="1073"/>
  <c r="G28" i="1073"/>
  <c r="D28" i="1073"/>
  <c r="H27" i="1073"/>
  <c r="G27" i="1073"/>
  <c r="H26" i="1073"/>
  <c r="G26" i="1073"/>
  <c r="D26" i="1073"/>
  <c r="H25" i="1073"/>
  <c r="G25" i="1073"/>
  <c r="H24" i="1073"/>
  <c r="G24" i="1073"/>
  <c r="D24" i="1073"/>
  <c r="G23" i="1073"/>
  <c r="D23" i="1073"/>
  <c r="H22" i="1073"/>
  <c r="G22" i="1073"/>
  <c r="D22" i="1073"/>
  <c r="G21" i="1073"/>
  <c r="D21" i="1073"/>
  <c r="H20" i="1073"/>
  <c r="G20" i="1073"/>
  <c r="D20" i="1073"/>
  <c r="H19" i="1073"/>
  <c r="G19" i="1073"/>
  <c r="D19" i="1073"/>
  <c r="H18" i="1073"/>
  <c r="G18" i="1073"/>
  <c r="D18" i="1073"/>
  <c r="G17" i="1073"/>
  <c r="D17" i="1073"/>
  <c r="G16" i="1073"/>
  <c r="D16" i="1073"/>
  <c r="H15" i="1073"/>
  <c r="G15" i="1073"/>
  <c r="D15" i="1073"/>
  <c r="H14" i="1073"/>
  <c r="G14" i="1073"/>
  <c r="D14" i="1073"/>
  <c r="H13" i="1073"/>
  <c r="G13" i="1073"/>
  <c r="D13" i="1073"/>
  <c r="H12" i="1073"/>
  <c r="G12" i="1073"/>
  <c r="D12" i="1073"/>
  <c r="H11" i="1073"/>
  <c r="G11" i="1073"/>
  <c r="D11" i="1073"/>
  <c r="G10" i="1073"/>
  <c r="D10" i="1073"/>
  <c r="H9" i="1073"/>
  <c r="G9" i="1073"/>
  <c r="D9" i="1073"/>
  <c r="G8" i="1073"/>
  <c r="D8" i="1073"/>
  <c r="H7" i="1073"/>
  <c r="G7" i="1073"/>
  <c r="D7" i="1073"/>
  <c r="H56" i="1072"/>
  <c r="G56" i="1072"/>
  <c r="F56" i="1072"/>
  <c r="E56" i="1072"/>
  <c r="D56" i="1072"/>
  <c r="C56" i="1072"/>
  <c r="B56" i="1072"/>
  <c r="H55" i="1072"/>
  <c r="H54" i="1072"/>
  <c r="G51" i="1072"/>
  <c r="F51" i="1072"/>
  <c r="E51" i="1072"/>
  <c r="D51" i="1072"/>
  <c r="C51" i="1072"/>
  <c r="B51" i="1072"/>
  <c r="H50" i="1072"/>
  <c r="H51" i="1072" s="1"/>
  <c r="H49" i="1072"/>
  <c r="G46" i="1072"/>
  <c r="F46" i="1072"/>
  <c r="E46" i="1072"/>
  <c r="D46" i="1072"/>
  <c r="C46" i="1072"/>
  <c r="B46" i="1072"/>
  <c r="H45" i="1072"/>
  <c r="H46" i="1072" s="1"/>
  <c r="H44" i="1072"/>
  <c r="H41" i="1072"/>
  <c r="H40" i="1072"/>
  <c r="H39" i="1072"/>
  <c r="H38" i="1072"/>
  <c r="H37" i="1072"/>
  <c r="H36" i="1072"/>
  <c r="H35" i="1072"/>
  <c r="H34" i="1072"/>
  <c r="H33" i="1072"/>
  <c r="H32" i="1072"/>
  <c r="H31" i="1072"/>
  <c r="H30" i="1072"/>
  <c r="H29" i="1072"/>
  <c r="I29" i="1072" s="1"/>
  <c r="G29" i="1072"/>
  <c r="F29" i="1072"/>
  <c r="E29" i="1072"/>
  <c r="D29" i="1072"/>
  <c r="C29" i="1072"/>
  <c r="B29" i="1072"/>
  <c r="H28" i="1072"/>
  <c r="I28" i="1072" s="1"/>
  <c r="H27" i="1072"/>
  <c r="I27" i="1072" s="1"/>
  <c r="H26" i="1072"/>
  <c r="I26" i="1072" s="1"/>
  <c r="I25" i="1072"/>
  <c r="H25" i="1072"/>
  <c r="H24" i="1072"/>
  <c r="I24" i="1072" s="1"/>
  <c r="H23" i="1072"/>
  <c r="I23" i="1072" s="1"/>
  <c r="H22" i="1072"/>
  <c r="I22" i="1072" s="1"/>
  <c r="H21" i="1072"/>
  <c r="I21" i="1072" s="1"/>
  <c r="H20" i="1072"/>
  <c r="I20" i="1072" s="1"/>
  <c r="H19" i="1072"/>
  <c r="I19" i="1072" s="1"/>
  <c r="H18" i="1072"/>
  <c r="I18" i="1072" s="1"/>
  <c r="H17" i="1072"/>
  <c r="I17" i="1072" s="1"/>
  <c r="H16" i="1072"/>
  <c r="I16" i="1072" s="1"/>
  <c r="H15" i="1072"/>
  <c r="H14" i="1072"/>
  <c r="H13" i="1072"/>
  <c r="H12" i="1072"/>
  <c r="H11" i="1072"/>
  <c r="H10" i="1072"/>
  <c r="H9" i="1072"/>
  <c r="H8" i="1072"/>
  <c r="H7" i="1072"/>
  <c r="H6" i="1072"/>
  <c r="H5" i="1072"/>
  <c r="H30" i="1073" l="1"/>
  <c r="H67" i="1074"/>
  <c r="H55" i="1074"/>
  <c r="H43" i="1074"/>
  <c r="H13" i="1074"/>
  <c r="H8" i="1074"/>
  <c r="H20" i="1074"/>
  <c r="H15" i="1074"/>
  <c r="H33" i="1074"/>
  <c r="H9" i="1074"/>
  <c r="H21" i="1074"/>
  <c r="H28" i="1074"/>
  <c r="H40" i="1074"/>
  <c r="H21" i="1073"/>
  <c r="H52" i="1073"/>
  <c r="H72" i="1073"/>
  <c r="H16" i="1074"/>
  <c r="H41" i="1074"/>
  <c r="H8" i="1073"/>
  <c r="H39" i="1073"/>
  <c r="H86" i="1073" s="1"/>
  <c r="H59" i="1073"/>
  <c r="H79" i="1073"/>
  <c r="H34" i="1074"/>
  <c r="G19" i="1074"/>
  <c r="H17" i="1074"/>
  <c r="H10" i="1073"/>
  <c r="H41" i="1073"/>
  <c r="H61" i="1073"/>
  <c r="H81" i="1073"/>
  <c r="H24" i="1074"/>
  <c r="H36" i="1074"/>
  <c r="F79" i="1074"/>
  <c r="H26" i="1074"/>
  <c r="H14" i="1074"/>
  <c r="H27" i="1074"/>
  <c r="H10" i="1074"/>
  <c r="H22" i="1074"/>
  <c r="H29" i="1074"/>
  <c r="H42" i="1074"/>
  <c r="H23" i="1074"/>
  <c r="H35" i="1074"/>
  <c r="H16" i="1073"/>
  <c r="G30" i="1073"/>
  <c r="H47" i="1073"/>
  <c r="H67" i="1073"/>
  <c r="G86" i="1073"/>
  <c r="H11" i="1074"/>
  <c r="H30" i="1074"/>
  <c r="H23" i="1073"/>
  <c r="H54" i="1073"/>
  <c r="H74" i="1073"/>
  <c r="H18" i="1074"/>
  <c r="H48" i="1073"/>
  <c r="H12" i="1074"/>
  <c r="H79" i="1074" l="1"/>
  <c r="G79" i="1074"/>
  <c r="H31" i="1074"/>
  <c r="H7" i="1074"/>
  <c r="H19" i="1074"/>
  <c r="C23" i="1068" l="1"/>
  <c r="E22" i="1068"/>
  <c r="E21" i="1068"/>
  <c r="E20" i="1068"/>
  <c r="E19" i="1068"/>
  <c r="E18" i="1068"/>
  <c r="E17" i="1068"/>
  <c r="E16" i="1068"/>
  <c r="E15" i="1068"/>
  <c r="E14" i="1068"/>
  <c r="E13" i="1068"/>
  <c r="E12" i="1068"/>
  <c r="E11" i="1068"/>
  <c r="E10" i="1068"/>
  <c r="E9" i="1068"/>
  <c r="E8" i="1068"/>
  <c r="E7" i="1068"/>
  <c r="E6" i="1068"/>
  <c r="E5" i="1068"/>
  <c r="N55" i="1067"/>
  <c r="N54" i="1067"/>
  <c r="N53" i="1067"/>
  <c r="N52" i="1067"/>
  <c r="N51" i="1067"/>
  <c r="N50" i="1067"/>
  <c r="N49" i="1067"/>
  <c r="N48" i="1067"/>
  <c r="N47" i="1067"/>
  <c r="N46" i="1067"/>
  <c r="N45" i="1067"/>
  <c r="N44" i="1067"/>
  <c r="N43" i="1067"/>
  <c r="N42" i="1067"/>
  <c r="N41" i="1067"/>
  <c r="N40" i="1067"/>
  <c r="N38" i="1067"/>
  <c r="N37" i="1067"/>
  <c r="N36" i="1067"/>
  <c r="N35" i="1067"/>
  <c r="N34" i="1067"/>
  <c r="N33" i="1067"/>
  <c r="N32" i="1067"/>
  <c r="N31" i="1067"/>
  <c r="N30" i="1067"/>
  <c r="N29" i="1067"/>
  <c r="N28" i="1067"/>
  <c r="N27" i="1067"/>
  <c r="N26" i="1067"/>
  <c r="N25" i="1067"/>
  <c r="N24" i="1067"/>
  <c r="N23" i="1067"/>
  <c r="N21" i="1067"/>
  <c r="N20" i="1067"/>
  <c r="N19" i="1067"/>
  <c r="N18" i="1067"/>
  <c r="N17" i="1067"/>
  <c r="N16" i="1067"/>
  <c r="N15" i="1067"/>
  <c r="N14" i="1067"/>
  <c r="N13" i="1067"/>
  <c r="N12" i="1067"/>
  <c r="N11" i="1067"/>
  <c r="N10" i="1067"/>
  <c r="N9" i="1067"/>
  <c r="N8" i="1067"/>
  <c r="N7" i="1067"/>
  <c r="N6" i="1067"/>
  <c r="G113" i="1066"/>
  <c r="D113" i="1066"/>
  <c r="F112" i="1066"/>
  <c r="H113" i="1066" s="1"/>
  <c r="H112" i="1066" s="1"/>
  <c r="E112" i="1066"/>
  <c r="C112" i="1066"/>
  <c r="B112" i="1066"/>
  <c r="D112" i="1066" s="1"/>
  <c r="G110" i="1066"/>
  <c r="D110" i="1066"/>
  <c r="G109" i="1066"/>
  <c r="D109" i="1066"/>
  <c r="H108" i="1066"/>
  <c r="F107" i="1066"/>
  <c r="H109" i="1066" s="1"/>
  <c r="E107" i="1066"/>
  <c r="C107" i="1066"/>
  <c r="B107" i="1066"/>
  <c r="G106" i="1066"/>
  <c r="D106" i="1066"/>
  <c r="G105" i="1066"/>
  <c r="D105" i="1066"/>
  <c r="F104" i="1066"/>
  <c r="H106" i="1066" s="1"/>
  <c r="E104" i="1066"/>
  <c r="C104" i="1066"/>
  <c r="D104" i="1066" s="1"/>
  <c r="B104" i="1066"/>
  <c r="H103" i="1066"/>
  <c r="G103" i="1066"/>
  <c r="D103" i="1066"/>
  <c r="H102" i="1066"/>
  <c r="G102" i="1066"/>
  <c r="D102" i="1066"/>
  <c r="H101" i="1066"/>
  <c r="H100" i="1066" s="1"/>
  <c r="G101" i="1066"/>
  <c r="D101" i="1066"/>
  <c r="F100" i="1066"/>
  <c r="E100" i="1066"/>
  <c r="G100" i="1066" s="1"/>
  <c r="C100" i="1066"/>
  <c r="D100" i="1066" s="1"/>
  <c r="B100" i="1066"/>
  <c r="H99" i="1066"/>
  <c r="H98" i="1066"/>
  <c r="G98" i="1066"/>
  <c r="D98" i="1066"/>
  <c r="H97" i="1066"/>
  <c r="G97" i="1066"/>
  <c r="D97" i="1066"/>
  <c r="H96" i="1066"/>
  <c r="G96" i="1066"/>
  <c r="D96" i="1066"/>
  <c r="G95" i="1066"/>
  <c r="D95" i="1066"/>
  <c r="G94" i="1066"/>
  <c r="D94" i="1066"/>
  <c r="F93" i="1066"/>
  <c r="H95" i="1066" s="1"/>
  <c r="E93" i="1066"/>
  <c r="C93" i="1066"/>
  <c r="D93" i="1066" s="1"/>
  <c r="B93" i="1066"/>
  <c r="H92" i="1066"/>
  <c r="G92" i="1066"/>
  <c r="D92" i="1066"/>
  <c r="G91" i="1066"/>
  <c r="D91" i="1066"/>
  <c r="G90" i="1066"/>
  <c r="D90" i="1066"/>
  <c r="G89" i="1066"/>
  <c r="D89" i="1066"/>
  <c r="G88" i="1066"/>
  <c r="D88" i="1066"/>
  <c r="G87" i="1066"/>
  <c r="D87" i="1066"/>
  <c r="G86" i="1066"/>
  <c r="D86" i="1066"/>
  <c r="G85" i="1066"/>
  <c r="F85" i="1066"/>
  <c r="H90" i="1066" s="1"/>
  <c r="E85" i="1066"/>
  <c r="C85" i="1066"/>
  <c r="B85" i="1066"/>
  <c r="D85" i="1066" s="1"/>
  <c r="G84" i="1066"/>
  <c r="D84" i="1066"/>
  <c r="F83" i="1066"/>
  <c r="H84" i="1066" s="1"/>
  <c r="H83" i="1066" s="1"/>
  <c r="E83" i="1066"/>
  <c r="C83" i="1066"/>
  <c r="D83" i="1066" s="1"/>
  <c r="B83" i="1066"/>
  <c r="G82" i="1066"/>
  <c r="D82" i="1066"/>
  <c r="G81" i="1066"/>
  <c r="F81" i="1066"/>
  <c r="H82" i="1066" s="1"/>
  <c r="H81" i="1066" s="1"/>
  <c r="E81" i="1066"/>
  <c r="C81" i="1066"/>
  <c r="B81" i="1066"/>
  <c r="D81" i="1066" s="1"/>
  <c r="G80" i="1066"/>
  <c r="D80" i="1066"/>
  <c r="G79" i="1066"/>
  <c r="D79" i="1066"/>
  <c r="G78" i="1066"/>
  <c r="D78" i="1066"/>
  <c r="G77" i="1066"/>
  <c r="D77" i="1066"/>
  <c r="H76" i="1066"/>
  <c r="G76" i="1066"/>
  <c r="D76" i="1066"/>
  <c r="G75" i="1066"/>
  <c r="D75" i="1066"/>
  <c r="G74" i="1066"/>
  <c r="D74" i="1066"/>
  <c r="G73" i="1066"/>
  <c r="D73" i="1066"/>
  <c r="G72" i="1066"/>
  <c r="D72" i="1066"/>
  <c r="G71" i="1066"/>
  <c r="D71" i="1066"/>
  <c r="G70" i="1066"/>
  <c r="D70" i="1066"/>
  <c r="G69" i="1066"/>
  <c r="F69" i="1066"/>
  <c r="H74" i="1066" s="1"/>
  <c r="E69" i="1066"/>
  <c r="C69" i="1066"/>
  <c r="B69" i="1066"/>
  <c r="D69" i="1066" s="1"/>
  <c r="G67" i="1066"/>
  <c r="D67" i="1066"/>
  <c r="G66" i="1066"/>
  <c r="D66" i="1066"/>
  <c r="G65" i="1066"/>
  <c r="D65" i="1066"/>
  <c r="G64" i="1066"/>
  <c r="D64" i="1066"/>
  <c r="H63" i="1066"/>
  <c r="G63" i="1066"/>
  <c r="D63" i="1066"/>
  <c r="H62" i="1066"/>
  <c r="G62" i="1066"/>
  <c r="D62" i="1066"/>
  <c r="G61" i="1066"/>
  <c r="D61" i="1066"/>
  <c r="G60" i="1066"/>
  <c r="G59" i="1066"/>
  <c r="D59" i="1066"/>
  <c r="G58" i="1066"/>
  <c r="D58" i="1066"/>
  <c r="G57" i="1066"/>
  <c r="D57" i="1066"/>
  <c r="H56" i="1066"/>
  <c r="G56" i="1066"/>
  <c r="D56" i="1066"/>
  <c r="H55" i="1066"/>
  <c r="G55" i="1066"/>
  <c r="D55" i="1066"/>
  <c r="G54" i="1066"/>
  <c r="D54" i="1066"/>
  <c r="G53" i="1066"/>
  <c r="D53" i="1066"/>
  <c r="G52" i="1066"/>
  <c r="D52" i="1066"/>
  <c r="F51" i="1066"/>
  <c r="H61" i="1066" s="1"/>
  <c r="E51" i="1066"/>
  <c r="C51" i="1066"/>
  <c r="D51" i="1066" s="1"/>
  <c r="B51" i="1066"/>
  <c r="H50" i="1066"/>
  <c r="G50" i="1066"/>
  <c r="D50" i="1066"/>
  <c r="G49" i="1066"/>
  <c r="D49" i="1066"/>
  <c r="G48" i="1066"/>
  <c r="D48" i="1066"/>
  <c r="G47" i="1066"/>
  <c r="D47" i="1066"/>
  <c r="G46" i="1066"/>
  <c r="D46" i="1066"/>
  <c r="H45" i="1066"/>
  <c r="G45" i="1066"/>
  <c r="D45" i="1066"/>
  <c r="H44" i="1066"/>
  <c r="G44" i="1066"/>
  <c r="D44" i="1066"/>
  <c r="H43" i="1066"/>
  <c r="G43" i="1066"/>
  <c r="D43" i="1066"/>
  <c r="G42" i="1066"/>
  <c r="D42" i="1066"/>
  <c r="G41" i="1066"/>
  <c r="D41" i="1066"/>
  <c r="G40" i="1066"/>
  <c r="D40" i="1066"/>
  <c r="F39" i="1066"/>
  <c r="H49" i="1066" s="1"/>
  <c r="E39" i="1066"/>
  <c r="C39" i="1066"/>
  <c r="D39" i="1066" s="1"/>
  <c r="B39" i="1066"/>
  <c r="H38" i="1066"/>
  <c r="G38" i="1066"/>
  <c r="D38" i="1066"/>
  <c r="G37" i="1066"/>
  <c r="D37" i="1066"/>
  <c r="H36" i="1066"/>
  <c r="G36" i="1066"/>
  <c r="G35" i="1066"/>
  <c r="D35" i="1066"/>
  <c r="H34" i="1066"/>
  <c r="G34" i="1066"/>
  <c r="D34" i="1066"/>
  <c r="H33" i="1066"/>
  <c r="G33" i="1066"/>
  <c r="D33" i="1066"/>
  <c r="H32" i="1066"/>
  <c r="G32" i="1066"/>
  <c r="D32" i="1066"/>
  <c r="H31" i="1066"/>
  <c r="G31" i="1066"/>
  <c r="D31" i="1066"/>
  <c r="G30" i="1066"/>
  <c r="G29" i="1066"/>
  <c r="D29" i="1066"/>
  <c r="G28" i="1066"/>
  <c r="D28" i="1066"/>
  <c r="H27" i="1066"/>
  <c r="G27" i="1066"/>
  <c r="D27" i="1066"/>
  <c r="H26" i="1066"/>
  <c r="G26" i="1066"/>
  <c r="D26" i="1066"/>
  <c r="H25" i="1066"/>
  <c r="G25" i="1066"/>
  <c r="D25" i="1066"/>
  <c r="H24" i="1066"/>
  <c r="G24" i="1066"/>
  <c r="D24" i="1066"/>
  <c r="G23" i="1066"/>
  <c r="D23" i="1066"/>
  <c r="F22" i="1066"/>
  <c r="H37" i="1066" s="1"/>
  <c r="E22" i="1066"/>
  <c r="C22" i="1066"/>
  <c r="D22" i="1066" s="1"/>
  <c r="B22" i="1066"/>
  <c r="G21" i="1066"/>
  <c r="D21" i="1066"/>
  <c r="G20" i="1066"/>
  <c r="G19" i="1066"/>
  <c r="D19" i="1066"/>
  <c r="G18" i="1066"/>
  <c r="D18" i="1066"/>
  <c r="G17" i="1066"/>
  <c r="D17" i="1066"/>
  <c r="G16" i="1066"/>
  <c r="D16" i="1066"/>
  <c r="G15" i="1066"/>
  <c r="D15" i="1066"/>
  <c r="G14" i="1066"/>
  <c r="D14" i="1066"/>
  <c r="G13" i="1066"/>
  <c r="D13" i="1066"/>
  <c r="H12" i="1066"/>
  <c r="G12" i="1066"/>
  <c r="D12" i="1066"/>
  <c r="G11" i="1066"/>
  <c r="D11" i="1066"/>
  <c r="G10" i="1066"/>
  <c r="D10" i="1066"/>
  <c r="G9" i="1066"/>
  <c r="D9" i="1066"/>
  <c r="G8" i="1066"/>
  <c r="D8" i="1066"/>
  <c r="G7" i="1066"/>
  <c r="D7" i="1066"/>
  <c r="F6" i="1066"/>
  <c r="H17" i="1066" s="1"/>
  <c r="E6" i="1066"/>
  <c r="D6" i="1066"/>
  <c r="C6" i="1066"/>
  <c r="B6" i="1066"/>
  <c r="G107" i="1065"/>
  <c r="D107" i="1065"/>
  <c r="F106" i="1065"/>
  <c r="H107" i="1065" s="1"/>
  <c r="H106" i="1065" s="1"/>
  <c r="E106" i="1065"/>
  <c r="C106" i="1065"/>
  <c r="D106" i="1065" s="1"/>
  <c r="B106" i="1065"/>
  <c r="H104" i="1065"/>
  <c r="G104" i="1065"/>
  <c r="H103" i="1065"/>
  <c r="G103" i="1065"/>
  <c r="D103" i="1065"/>
  <c r="H102" i="1065"/>
  <c r="G102" i="1065"/>
  <c r="D102" i="1065"/>
  <c r="F100" i="1065"/>
  <c r="H101" i="1065" s="1"/>
  <c r="H100" i="1065" s="1"/>
  <c r="E100" i="1065"/>
  <c r="C100" i="1065"/>
  <c r="B100" i="1065"/>
  <c r="G99" i="1065"/>
  <c r="D99" i="1065"/>
  <c r="G98" i="1065"/>
  <c r="G97" i="1065"/>
  <c r="D97" i="1065"/>
  <c r="F96" i="1065"/>
  <c r="H99" i="1065" s="1"/>
  <c r="E96" i="1065"/>
  <c r="C96" i="1065"/>
  <c r="D96" i="1065" s="1"/>
  <c r="B96" i="1065"/>
  <c r="G94" i="1065"/>
  <c r="G93" i="1065"/>
  <c r="D93" i="1065"/>
  <c r="G92" i="1065"/>
  <c r="D92" i="1065"/>
  <c r="G91" i="1065"/>
  <c r="D91" i="1065"/>
  <c r="G90" i="1065"/>
  <c r="D90" i="1065"/>
  <c r="G89" i="1065"/>
  <c r="F89" i="1065"/>
  <c r="H95" i="1065" s="1"/>
  <c r="E89" i="1065"/>
  <c r="C89" i="1065"/>
  <c r="B89" i="1065"/>
  <c r="D89" i="1065" s="1"/>
  <c r="G85" i="1065"/>
  <c r="D85" i="1065"/>
  <c r="H84" i="1065"/>
  <c r="G84" i="1065"/>
  <c r="H83" i="1065"/>
  <c r="G83" i="1065"/>
  <c r="D83" i="1065"/>
  <c r="H82" i="1065"/>
  <c r="G82" i="1065"/>
  <c r="D82" i="1065"/>
  <c r="H81" i="1065"/>
  <c r="G81" i="1065"/>
  <c r="D81" i="1065"/>
  <c r="H80" i="1065"/>
  <c r="G80" i="1065"/>
  <c r="D80" i="1065"/>
  <c r="F79" i="1065"/>
  <c r="H86" i="1065" s="1"/>
  <c r="E79" i="1065"/>
  <c r="C79" i="1065"/>
  <c r="D79" i="1065" s="1"/>
  <c r="B79" i="1065"/>
  <c r="G78" i="1065"/>
  <c r="D78" i="1065"/>
  <c r="G77" i="1065"/>
  <c r="D77" i="1065"/>
  <c r="H76" i="1065"/>
  <c r="G76" i="1065"/>
  <c r="D76" i="1065"/>
  <c r="H75" i="1065"/>
  <c r="G75" i="1065"/>
  <c r="D75" i="1065"/>
  <c r="G74" i="1065"/>
  <c r="D74" i="1065"/>
  <c r="G73" i="1065"/>
  <c r="D73" i="1065"/>
  <c r="G72" i="1065"/>
  <c r="D72" i="1065"/>
  <c r="F71" i="1065"/>
  <c r="H74" i="1065" s="1"/>
  <c r="E71" i="1065"/>
  <c r="C71" i="1065"/>
  <c r="D71" i="1065" s="1"/>
  <c r="B71" i="1065"/>
  <c r="H70" i="1065"/>
  <c r="H69" i="1065" s="1"/>
  <c r="G70" i="1065"/>
  <c r="D70" i="1065"/>
  <c r="F69" i="1065"/>
  <c r="G69" i="1065" s="1"/>
  <c r="E69" i="1065"/>
  <c r="D69" i="1065"/>
  <c r="C69" i="1065"/>
  <c r="B69" i="1065"/>
  <c r="G68" i="1065"/>
  <c r="D68" i="1065"/>
  <c r="G67" i="1065"/>
  <c r="D67" i="1065"/>
  <c r="F66" i="1065"/>
  <c r="G66" i="1065" s="1"/>
  <c r="E66" i="1065"/>
  <c r="D66" i="1065"/>
  <c r="C66" i="1065"/>
  <c r="B66" i="1065"/>
  <c r="G65" i="1065"/>
  <c r="D65" i="1065"/>
  <c r="G64" i="1065"/>
  <c r="D64" i="1065"/>
  <c r="G63" i="1065"/>
  <c r="D63" i="1065"/>
  <c r="G62" i="1065"/>
  <c r="D62" i="1065"/>
  <c r="G61" i="1065"/>
  <c r="D61" i="1065"/>
  <c r="G60" i="1065"/>
  <c r="D60" i="1065"/>
  <c r="G59" i="1065"/>
  <c r="D59" i="1065"/>
  <c r="G58" i="1065"/>
  <c r="D58" i="1065"/>
  <c r="G57" i="1065"/>
  <c r="D57" i="1065"/>
  <c r="G56" i="1065"/>
  <c r="D56" i="1065"/>
  <c r="G55" i="1065"/>
  <c r="D55" i="1065"/>
  <c r="F54" i="1065"/>
  <c r="H58" i="1065" s="1"/>
  <c r="E54" i="1065"/>
  <c r="D54" i="1065"/>
  <c r="C54" i="1065"/>
  <c r="B54" i="1065"/>
  <c r="G53" i="1065"/>
  <c r="D53" i="1065"/>
  <c r="G52" i="1065"/>
  <c r="D52" i="1065"/>
  <c r="G51" i="1065"/>
  <c r="D51" i="1065"/>
  <c r="G50" i="1065"/>
  <c r="D50" i="1065"/>
  <c r="G49" i="1065"/>
  <c r="D49" i="1065"/>
  <c r="G48" i="1065"/>
  <c r="D48" i="1065"/>
  <c r="G47" i="1065"/>
  <c r="D47" i="1065"/>
  <c r="G46" i="1065"/>
  <c r="D46" i="1065"/>
  <c r="G45" i="1065"/>
  <c r="D45" i="1065"/>
  <c r="G44" i="1065"/>
  <c r="D44" i="1065"/>
  <c r="G43" i="1065"/>
  <c r="D43" i="1065"/>
  <c r="F42" i="1065"/>
  <c r="H46" i="1065" s="1"/>
  <c r="E42" i="1065"/>
  <c r="D42" i="1065"/>
  <c r="C42" i="1065"/>
  <c r="B42" i="1065"/>
  <c r="G41" i="1065"/>
  <c r="D41" i="1065"/>
  <c r="G40" i="1065"/>
  <c r="D40" i="1065"/>
  <c r="G39" i="1065"/>
  <c r="D39" i="1065"/>
  <c r="G38" i="1065"/>
  <c r="D38" i="1065"/>
  <c r="G37" i="1065"/>
  <c r="D37" i="1065"/>
  <c r="H36" i="1065"/>
  <c r="G36" i="1065"/>
  <c r="D36" i="1065"/>
  <c r="G35" i="1065"/>
  <c r="D35" i="1065"/>
  <c r="G34" i="1065"/>
  <c r="D34" i="1065"/>
  <c r="G33" i="1065"/>
  <c r="D33" i="1065"/>
  <c r="G32" i="1065"/>
  <c r="D32" i="1065"/>
  <c r="G31" i="1065"/>
  <c r="D31" i="1065"/>
  <c r="F30" i="1065"/>
  <c r="H34" i="1065" s="1"/>
  <c r="E30" i="1065"/>
  <c r="D30" i="1065"/>
  <c r="C30" i="1065"/>
  <c r="B30" i="1065"/>
  <c r="G29" i="1065"/>
  <c r="D29" i="1065"/>
  <c r="G27" i="1065"/>
  <c r="D27" i="1065"/>
  <c r="G26" i="1065"/>
  <c r="D26" i="1065"/>
  <c r="G25" i="1065"/>
  <c r="D25" i="1065"/>
  <c r="G24" i="1065"/>
  <c r="D24" i="1065"/>
  <c r="H23" i="1065"/>
  <c r="G23" i="1065"/>
  <c r="D23" i="1065"/>
  <c r="H22" i="1065"/>
  <c r="G22" i="1065"/>
  <c r="D22" i="1065"/>
  <c r="G21" i="1065"/>
  <c r="D21" i="1065"/>
  <c r="G20" i="1065"/>
  <c r="D20" i="1065"/>
  <c r="G19" i="1065"/>
  <c r="D19" i="1065"/>
  <c r="F18" i="1065"/>
  <c r="H21" i="1065" s="1"/>
  <c r="E18" i="1065"/>
  <c r="C18" i="1065"/>
  <c r="D18" i="1065" s="1"/>
  <c r="B18" i="1065"/>
  <c r="H17" i="1065"/>
  <c r="G17" i="1065"/>
  <c r="D17" i="1065"/>
  <c r="G16" i="1065"/>
  <c r="D16" i="1065"/>
  <c r="G15" i="1065"/>
  <c r="D15" i="1065"/>
  <c r="G14" i="1065"/>
  <c r="D14" i="1065"/>
  <c r="G13" i="1065"/>
  <c r="D13" i="1065"/>
  <c r="G12" i="1065"/>
  <c r="D12" i="1065"/>
  <c r="H11" i="1065"/>
  <c r="G11" i="1065"/>
  <c r="D11" i="1065"/>
  <c r="H10" i="1065"/>
  <c r="G10" i="1065"/>
  <c r="D10" i="1065"/>
  <c r="G9" i="1065"/>
  <c r="D9" i="1065"/>
  <c r="G8" i="1065"/>
  <c r="D8" i="1065"/>
  <c r="G7" i="1065"/>
  <c r="D7" i="1065"/>
  <c r="F6" i="1065"/>
  <c r="H16" i="1065" s="1"/>
  <c r="E6" i="1065"/>
  <c r="C6" i="1065"/>
  <c r="D6" i="1065" s="1"/>
  <c r="B6" i="1065"/>
  <c r="N57" i="1064"/>
  <c r="M57" i="1064"/>
  <c r="L57" i="1064"/>
  <c r="K57" i="1064"/>
  <c r="J57" i="1064"/>
  <c r="I57" i="1064"/>
  <c r="H57" i="1064"/>
  <c r="G57" i="1064"/>
  <c r="F57" i="1064"/>
  <c r="E57" i="1064"/>
  <c r="D57" i="1064"/>
  <c r="C57" i="1064"/>
  <c r="B57" i="1064"/>
  <c r="N52" i="1064"/>
  <c r="L52" i="1064"/>
  <c r="K52" i="1064"/>
  <c r="J52" i="1064"/>
  <c r="I52" i="1064"/>
  <c r="H52" i="1064"/>
  <c r="G52" i="1064"/>
  <c r="F52" i="1064"/>
  <c r="E52" i="1064"/>
  <c r="D52" i="1064"/>
  <c r="C52" i="1064"/>
  <c r="B52" i="1064"/>
  <c r="N47" i="1064"/>
  <c r="L47" i="1064"/>
  <c r="K47" i="1064"/>
  <c r="J47" i="1064"/>
  <c r="I47" i="1064"/>
  <c r="H47" i="1064"/>
  <c r="G47" i="1064"/>
  <c r="F47" i="1064"/>
  <c r="E47" i="1064"/>
  <c r="D47" i="1064"/>
  <c r="C47" i="1064"/>
  <c r="B47" i="1064"/>
  <c r="O30" i="1064"/>
  <c r="N30" i="1064"/>
  <c r="M30" i="1064"/>
  <c r="L30" i="1064"/>
  <c r="K30" i="1064"/>
  <c r="J30" i="1064"/>
  <c r="I30" i="1064"/>
  <c r="H30" i="1064"/>
  <c r="G30" i="1064"/>
  <c r="F30" i="1064"/>
  <c r="E30" i="1064"/>
  <c r="D30" i="1064"/>
  <c r="C30" i="1064"/>
  <c r="B30" i="1064"/>
  <c r="O29" i="1064"/>
  <c r="O28" i="1064"/>
  <c r="O27" i="1064"/>
  <c r="O26" i="1064"/>
  <c r="O25" i="1064"/>
  <c r="O24" i="1064"/>
  <c r="O23" i="1064"/>
  <c r="O22" i="1064"/>
  <c r="O21" i="1064"/>
  <c r="O20" i="1064"/>
  <c r="O19" i="1064"/>
  <c r="O18" i="1064"/>
  <c r="O17" i="1064"/>
  <c r="H67" i="1065" l="1"/>
  <c r="H91" i="1065"/>
  <c r="H46" i="1066"/>
  <c r="H58" i="1066"/>
  <c r="H65" i="1066"/>
  <c r="H71" i="1066"/>
  <c r="H87" i="1066"/>
  <c r="H38" i="1065"/>
  <c r="H50" i="1065"/>
  <c r="H78" i="1065"/>
  <c r="H98" i="1065"/>
  <c r="H8" i="1066"/>
  <c r="H78" i="1066"/>
  <c r="G93" i="1066"/>
  <c r="H7" i="1065"/>
  <c r="H6" i="1065" s="1"/>
  <c r="H19" i="1065"/>
  <c r="H18" i="1065" s="1"/>
  <c r="H15" i="1066"/>
  <c r="H40" i="1066"/>
  <c r="H39" i="1066" s="1"/>
  <c r="H52" i="1066"/>
  <c r="H32" i="1065"/>
  <c r="H44" i="1065"/>
  <c r="H56" i="1065"/>
  <c r="H29" i="1065"/>
  <c r="H41" i="1065"/>
  <c r="H53" i="1065"/>
  <c r="H65" i="1065"/>
  <c r="H11" i="1066"/>
  <c r="G6" i="1066"/>
  <c r="H19" i="1066"/>
  <c r="G96" i="1065"/>
  <c r="H18" i="1066"/>
  <c r="H35" i="1065"/>
  <c r="H47" i="1065"/>
  <c r="H59" i="1065"/>
  <c r="H75" i="1066"/>
  <c r="H91" i="1066"/>
  <c r="H110" i="1066"/>
  <c r="H107" i="1066" s="1"/>
  <c r="H68" i="1065"/>
  <c r="H72" i="1065"/>
  <c r="H92" i="1065"/>
  <c r="H47" i="1066"/>
  <c r="H59" i="1066"/>
  <c r="H66" i="1066"/>
  <c r="H72" i="1066"/>
  <c r="G83" i="1066"/>
  <c r="H88" i="1066"/>
  <c r="H57" i="1066"/>
  <c r="H70" i="1066"/>
  <c r="H86" i="1066"/>
  <c r="H37" i="1065"/>
  <c r="H49" i="1065"/>
  <c r="H77" i="1065"/>
  <c r="H7" i="1066"/>
  <c r="G51" i="1066"/>
  <c r="H77" i="1066"/>
  <c r="H97" i="1065"/>
  <c r="H96" i="1065" s="1"/>
  <c r="H14" i="1066"/>
  <c r="H21" i="1066"/>
  <c r="H25" i="1065"/>
  <c r="H31" i="1065"/>
  <c r="H39" i="1065"/>
  <c r="H51" i="1065"/>
  <c r="H63" i="1065"/>
  <c r="G106" i="1065"/>
  <c r="H9" i="1066"/>
  <c r="H28" i="1066"/>
  <c r="H35" i="1066"/>
  <c r="H79" i="1066"/>
  <c r="H105" i="1066"/>
  <c r="H104" i="1066" s="1"/>
  <c r="H8" i="1065"/>
  <c r="H20" i="1065"/>
  <c r="H85" i="1065"/>
  <c r="H79" i="1065" s="1"/>
  <c r="H16" i="1066"/>
  <c r="G22" i="1066"/>
  <c r="H41" i="1066"/>
  <c r="H53" i="1066"/>
  <c r="H60" i="1066"/>
  <c r="H94" i="1066"/>
  <c r="H93" i="1066" s="1"/>
  <c r="G112" i="1066"/>
  <c r="H48" i="1065"/>
  <c r="G30" i="1065"/>
  <c r="G42" i="1065"/>
  <c r="G54" i="1065"/>
  <c r="H20" i="1066"/>
  <c r="H12" i="1065"/>
  <c r="H24" i="1065"/>
  <c r="H90" i="1065"/>
  <c r="G18" i="1065"/>
  <c r="H55" i="1065"/>
  <c r="G104" i="1066"/>
  <c r="H14" i="1065"/>
  <c r="H26" i="1065"/>
  <c r="H15" i="1065"/>
  <c r="H27" i="1065"/>
  <c r="H45" i="1065"/>
  <c r="H57" i="1065"/>
  <c r="H73" i="1065"/>
  <c r="H93" i="1065"/>
  <c r="H48" i="1066"/>
  <c r="H67" i="1066"/>
  <c r="H73" i="1066"/>
  <c r="H89" i="1066"/>
  <c r="H28" i="1065"/>
  <c r="H40" i="1065"/>
  <c r="H52" i="1065"/>
  <c r="H64" i="1065"/>
  <c r="G79" i="1065"/>
  <c r="H87" i="1065"/>
  <c r="H10" i="1066"/>
  <c r="H29" i="1066"/>
  <c r="H68" i="1066"/>
  <c r="H80" i="1066"/>
  <c r="H60" i="1065"/>
  <c r="H13" i="1066"/>
  <c r="H64" i="1066"/>
  <c r="G6" i="1065"/>
  <c r="H61" i="1065"/>
  <c r="G39" i="1066"/>
  <c r="G71" i="1065"/>
  <c r="H13" i="1065"/>
  <c r="H43" i="1065"/>
  <c r="H62" i="1065"/>
  <c r="H33" i="1065"/>
  <c r="H9" i="1065"/>
  <c r="H94" i="1065"/>
  <c r="H42" i="1066"/>
  <c r="H54" i="1066"/>
  <c r="H23" i="1066"/>
  <c r="H30" i="1066"/>
  <c r="H85" i="1066" l="1"/>
  <c r="H69" i="1066"/>
  <c r="H6" i="1066"/>
  <c r="H54" i="1065"/>
  <c r="H22" i="1066"/>
  <c r="H89" i="1065"/>
  <c r="H66" i="1065"/>
  <c r="H30" i="1065"/>
  <c r="H42" i="1065"/>
  <c r="H71" i="1065"/>
  <c r="H51" i="1066"/>
  <c r="E46" i="1063" l="1"/>
  <c r="D46" i="1063"/>
  <c r="C46" i="1063"/>
  <c r="B46" i="1063"/>
  <c r="G45" i="1063"/>
  <c r="G46" i="1063" s="1"/>
  <c r="G44" i="1063"/>
  <c r="F41" i="1063"/>
  <c r="E41" i="1063"/>
  <c r="D41" i="1063"/>
  <c r="C41" i="1063"/>
  <c r="B41" i="1063"/>
  <c r="G40" i="1063"/>
  <c r="G41" i="1063" s="1"/>
  <c r="G39" i="1063"/>
  <c r="E36" i="1063"/>
  <c r="D36" i="1063"/>
  <c r="C36" i="1063"/>
  <c r="B36" i="1063"/>
  <c r="G35" i="1063"/>
  <c r="G36" i="1063" s="1"/>
  <c r="G34" i="1063"/>
  <c r="G31" i="1063"/>
  <c r="G28" i="1063"/>
  <c r="G27" i="1063"/>
  <c r="G26" i="1063"/>
  <c r="G25" i="1063"/>
  <c r="G24" i="1063"/>
  <c r="G23" i="1063"/>
  <c r="G22" i="1063"/>
  <c r="G21" i="1063"/>
  <c r="G20" i="1063"/>
  <c r="G19" i="1063"/>
  <c r="F19" i="1063"/>
  <c r="E19" i="1063"/>
  <c r="D19" i="1063"/>
  <c r="C19" i="1063"/>
  <c r="B19" i="1063"/>
  <c r="G18" i="1063"/>
  <c r="G17" i="1063"/>
  <c r="G16" i="1063"/>
  <c r="G15" i="1063"/>
  <c r="G14" i="1063"/>
  <c r="G13" i="1063"/>
  <c r="G12" i="1063"/>
  <c r="G11" i="1063"/>
  <c r="G10" i="1063"/>
  <c r="G9" i="1063"/>
  <c r="G8" i="1063"/>
  <c r="G7" i="1063"/>
  <c r="G6" i="1063"/>
  <c r="Y17" i="1062" l="1"/>
  <c r="Y20" i="1062" s="1"/>
  <c r="X17" i="1062"/>
  <c r="X20" i="1062" s="1"/>
  <c r="W17" i="1062"/>
  <c r="W20" i="1062" s="1"/>
  <c r="V17" i="1062"/>
  <c r="V20" i="1062" s="1"/>
  <c r="U17" i="1062"/>
  <c r="U20" i="1062" s="1"/>
  <c r="T17" i="1062"/>
  <c r="T20" i="1062" s="1"/>
  <c r="S17" i="1062"/>
  <c r="S20" i="1062" s="1"/>
  <c r="R17" i="1062"/>
  <c r="R20" i="1062" s="1"/>
  <c r="Q17" i="1062"/>
  <c r="Q20" i="1062" s="1"/>
  <c r="P17" i="1062"/>
  <c r="P20" i="1062" s="1"/>
  <c r="O17" i="1062"/>
  <c r="O20" i="1062" s="1"/>
  <c r="N17" i="1062"/>
  <c r="N20" i="1062" s="1"/>
  <c r="M17" i="1062"/>
  <c r="M20" i="1062" s="1"/>
  <c r="L17" i="1062"/>
  <c r="L20" i="1062" s="1"/>
  <c r="K17" i="1062"/>
  <c r="K20" i="1062" s="1"/>
  <c r="J17" i="1062"/>
  <c r="J20" i="1062" s="1"/>
  <c r="I17" i="1062"/>
  <c r="I20" i="1062" s="1"/>
  <c r="H17" i="1062"/>
  <c r="H20" i="1062" s="1"/>
  <c r="G17" i="1062"/>
  <c r="G20" i="1062" s="1"/>
  <c r="F17" i="1062"/>
  <c r="F20" i="1062" s="1"/>
  <c r="E17" i="1062"/>
  <c r="E20" i="1062" s="1"/>
  <c r="D17" i="1062"/>
  <c r="C17" i="1062"/>
  <c r="C20" i="1062" s="1"/>
  <c r="B17" i="1062"/>
  <c r="B20" i="1062" s="1"/>
  <c r="Y14" i="1062"/>
  <c r="X14" i="1062"/>
  <c r="W14" i="1062"/>
  <c r="V14" i="1062"/>
  <c r="U14" i="1062"/>
  <c r="T14" i="1062"/>
  <c r="S14" i="1062"/>
  <c r="R14" i="1062"/>
  <c r="Q14" i="1062"/>
  <c r="P14" i="1062"/>
  <c r="O14" i="1062"/>
  <c r="N14" i="1062"/>
  <c r="M14" i="1062"/>
  <c r="L14" i="1062"/>
  <c r="K14" i="1062"/>
  <c r="J14" i="1062"/>
  <c r="I14" i="1062"/>
  <c r="H14" i="1062"/>
  <c r="G14" i="1062"/>
  <c r="F14" i="1062"/>
  <c r="E14" i="1062"/>
  <c r="D14" i="1062"/>
  <c r="D20" i="1062" s="1"/>
  <c r="C14" i="1062"/>
  <c r="B14" i="1062"/>
  <c r="Y9" i="1062"/>
  <c r="X9" i="1062"/>
  <c r="W9" i="1062"/>
  <c r="V9" i="1062"/>
  <c r="U9" i="1062"/>
  <c r="T9" i="1062"/>
  <c r="S9" i="1062"/>
  <c r="R9" i="1062"/>
  <c r="Q9" i="1062"/>
  <c r="P9" i="1062"/>
  <c r="O9" i="1062"/>
  <c r="N9" i="1062"/>
  <c r="M9" i="1062"/>
  <c r="L9" i="1062"/>
  <c r="K9" i="1062"/>
  <c r="J9" i="1062"/>
  <c r="I9" i="1062"/>
  <c r="H9" i="1062"/>
  <c r="G9" i="1062"/>
  <c r="F9" i="1062"/>
  <c r="E9" i="1062"/>
  <c r="D9" i="1062"/>
  <c r="C9" i="1062"/>
  <c r="B9" i="1062"/>
  <c r="N65" i="1061"/>
  <c r="N64" i="1061"/>
  <c r="N63" i="1061"/>
  <c r="N62" i="1061"/>
  <c r="N61" i="1061"/>
  <c r="N60" i="1061"/>
  <c r="N59" i="1061"/>
  <c r="N58" i="1061"/>
  <c r="N57" i="1061"/>
  <c r="N56" i="1061"/>
  <c r="N55" i="1061"/>
  <c r="N54" i="1061"/>
  <c r="N53" i="1061"/>
  <c r="N52" i="1061"/>
  <c r="N51" i="1061"/>
  <c r="N50" i="1061"/>
  <c r="N49" i="1061"/>
  <c r="N48" i="1061"/>
  <c r="N47" i="1061"/>
  <c r="N46" i="1061"/>
  <c r="N45" i="1061"/>
  <c r="N44" i="1061"/>
  <c r="N43" i="1061"/>
  <c r="N42" i="1061"/>
  <c r="N41" i="1061"/>
  <c r="C33" i="1061"/>
  <c r="B33" i="1061"/>
  <c r="D32" i="1061"/>
  <c r="D33" i="1061" s="1"/>
  <c r="H31" i="1061"/>
  <c r="G31" i="1061"/>
  <c r="D31" i="1061"/>
  <c r="I29" i="1061"/>
  <c r="I28" i="1061"/>
  <c r="D28" i="1061"/>
  <c r="I27" i="1061"/>
  <c r="D27" i="1061"/>
  <c r="I26" i="1061"/>
  <c r="J26" i="1061" s="1"/>
  <c r="D26" i="1061"/>
  <c r="I25" i="1061"/>
  <c r="J25" i="1061" s="1"/>
  <c r="D25" i="1061"/>
  <c r="I24" i="1061"/>
  <c r="J24" i="1061" s="1"/>
  <c r="D24" i="1061"/>
  <c r="I23" i="1061"/>
  <c r="J23" i="1061" s="1"/>
  <c r="D23" i="1061"/>
  <c r="I22" i="1061"/>
  <c r="J22" i="1061" s="1"/>
  <c r="D22" i="1061"/>
  <c r="I21" i="1061"/>
  <c r="J21" i="1061" s="1"/>
  <c r="D21" i="1061"/>
  <c r="I20" i="1061"/>
  <c r="D20" i="1061"/>
  <c r="I19" i="1061"/>
  <c r="D19" i="1061"/>
  <c r="I18" i="1061"/>
  <c r="D18" i="1061"/>
  <c r="I17" i="1061"/>
  <c r="D17" i="1061"/>
  <c r="I16" i="1061"/>
  <c r="J16" i="1061" s="1"/>
  <c r="C16" i="1061"/>
  <c r="B16" i="1061"/>
  <c r="D16" i="1061" s="1"/>
  <c r="I15" i="1061"/>
  <c r="J15" i="1061" s="1"/>
  <c r="D15" i="1061"/>
  <c r="I14" i="1061"/>
  <c r="J14" i="1061" s="1"/>
  <c r="D14" i="1061"/>
  <c r="I13" i="1061"/>
  <c r="D13" i="1061"/>
  <c r="I12" i="1061"/>
  <c r="J12" i="1061" s="1"/>
  <c r="D12" i="1061"/>
  <c r="I11" i="1061"/>
  <c r="J11" i="1061" s="1"/>
  <c r="D11" i="1061"/>
  <c r="I10" i="1061"/>
  <c r="D10" i="1061"/>
  <c r="I9" i="1061"/>
  <c r="D9" i="1061"/>
  <c r="I8" i="1061"/>
  <c r="D8" i="1061"/>
  <c r="I7" i="1061"/>
  <c r="I31" i="1061" s="1"/>
  <c r="D7" i="1061"/>
  <c r="I6" i="1061"/>
  <c r="J6" i="1061" s="1"/>
  <c r="D6" i="1061"/>
  <c r="J13" i="1061" l="1"/>
  <c r="J19" i="1061"/>
  <c r="J17" i="1061"/>
  <c r="J27" i="1061"/>
  <c r="J8" i="1061"/>
  <c r="J18" i="1061"/>
  <c r="J28" i="1061"/>
  <c r="J9" i="1061"/>
  <c r="J29" i="1061"/>
  <c r="J10" i="1061"/>
  <c r="J20" i="1061"/>
  <c r="J7" i="1061"/>
  <c r="J31" i="1061" s="1"/>
  <c r="J82" i="864" l="1"/>
</calcChain>
</file>

<file path=xl/sharedStrings.xml><?xml version="1.0" encoding="utf-8"?>
<sst xmlns="http://schemas.openxmlformats.org/spreadsheetml/2006/main" count="2349" uniqueCount="917">
  <si>
    <t>TOTAL</t>
  </si>
  <si>
    <t>Cobre</t>
  </si>
  <si>
    <t>Oro</t>
  </si>
  <si>
    <t>Zinc</t>
  </si>
  <si>
    <t>Plata</t>
  </si>
  <si>
    <t>Hierro</t>
  </si>
  <si>
    <t>ETAPA</t>
  </si>
  <si>
    <t>PROYECTO</t>
  </si>
  <si>
    <t>OPERADOR</t>
  </si>
  <si>
    <t>TIPO DE EXPLORACIÓN</t>
  </si>
  <si>
    <t>PRODUCTO PRINCIPAL</t>
  </si>
  <si>
    <t>IGA</t>
  </si>
  <si>
    <t>FECHA DE APROBACIÓN DEL IGA</t>
  </si>
  <si>
    <t>La Libertad</t>
  </si>
  <si>
    <t>Greenfield</t>
  </si>
  <si>
    <t>Pasco</t>
  </si>
  <si>
    <t>3era MEIAsd</t>
  </si>
  <si>
    <t>EVALUACIÓN DE AUTORIZACIÓN DE EXPLORACIÓN</t>
  </si>
  <si>
    <t>Lima</t>
  </si>
  <si>
    <t>2da MEIAsd</t>
  </si>
  <si>
    <t>Amazonas</t>
  </si>
  <si>
    <t>Minera Bateas S.A.C.</t>
  </si>
  <si>
    <t>Arequipa</t>
  </si>
  <si>
    <t>Brownfield</t>
  </si>
  <si>
    <t>Minera Yanacocha S.R.L.</t>
  </si>
  <si>
    <t>Cajamarca</t>
  </si>
  <si>
    <t>1era MEIAsd</t>
  </si>
  <si>
    <t>Huánuco</t>
  </si>
  <si>
    <t>Huancavelica</t>
  </si>
  <si>
    <t>Moquegua</t>
  </si>
  <si>
    <t>Ayacucho</t>
  </si>
  <si>
    <t>EJECUTANDO O POR EJECUTAR EXPLORACIÓN</t>
  </si>
  <si>
    <t>Junín</t>
  </si>
  <si>
    <t>Vale Exploration Perú S.A.C.</t>
  </si>
  <si>
    <t>Compañía Minera Ares S.A.C.</t>
  </si>
  <si>
    <t>Nexa Resources Perú S.A.A.</t>
  </si>
  <si>
    <t>Áncash</t>
  </si>
  <si>
    <t>Puno</t>
  </si>
  <si>
    <t>Compañía Minera Chungar S.A.C.</t>
  </si>
  <si>
    <t>Camino Resources S.A.C.</t>
  </si>
  <si>
    <t>Huarmy Colosal S.A.C.</t>
  </si>
  <si>
    <t>Apurímac</t>
  </si>
  <si>
    <t>Hudbay Perú S.A.C.</t>
  </si>
  <si>
    <t>Oz Minerals Perú S.A.C.</t>
  </si>
  <si>
    <t>Minera Peñoles de Perú S.A.</t>
  </si>
  <si>
    <t>Cusco</t>
  </si>
  <si>
    <t>Minsur S.A.</t>
  </si>
  <si>
    <t>Sumitomo Metal Mining Perú S.A.</t>
  </si>
  <si>
    <t>Chakana Resources S.A.C.</t>
  </si>
  <si>
    <t>Rio Tinto Mining and Exploration S.A.C.</t>
  </si>
  <si>
    <t>Tacna</t>
  </si>
  <si>
    <t>Ica</t>
  </si>
  <si>
    <t>AZULMINA</t>
  </si>
  <si>
    <t>CARHUACAYÁN</t>
  </si>
  <si>
    <t>COLOSO</t>
  </si>
  <si>
    <t>PARAÍSO</t>
  </si>
  <si>
    <t>PUCAJIRCA</t>
  </si>
  <si>
    <t>CAYLLOMA</t>
  </si>
  <si>
    <t>COLORADO</t>
  </si>
  <si>
    <t>EL CARMEN</t>
  </si>
  <si>
    <t>PUCASALLA</t>
  </si>
  <si>
    <t>EVALUACIÓN IGA</t>
  </si>
  <si>
    <t>CORVINÓN</t>
  </si>
  <si>
    <t>en evaluación</t>
  </si>
  <si>
    <t>CRESPO II</t>
  </si>
  <si>
    <t>CURIBAYA</t>
  </si>
  <si>
    <t>Magma Minerals S.A.C.</t>
  </si>
  <si>
    <t>DORITA</t>
  </si>
  <si>
    <t>Sociedad Minera Reliquias S.A.C.</t>
  </si>
  <si>
    <t>GABÁN</t>
  </si>
  <si>
    <t>LA ZANJA</t>
  </si>
  <si>
    <t>Minera La Zanja S.R.L.</t>
  </si>
  <si>
    <t>10ma MEIAsd</t>
  </si>
  <si>
    <t>LEZARD</t>
  </si>
  <si>
    <t>Black Swan Minerals S.A.C.</t>
  </si>
  <si>
    <t>1ra MDIA</t>
  </si>
  <si>
    <t>LOS PERDIDOS II</t>
  </si>
  <si>
    <t>MARÍA CECILIA DOS</t>
  </si>
  <si>
    <t>Minera María Cecilia Ltd. - Sucursal Perú</t>
  </si>
  <si>
    <t>MISCANTHUS</t>
  </si>
  <si>
    <t>QUIMSACHATA</t>
  </si>
  <si>
    <t>SOLEDAD</t>
  </si>
  <si>
    <t>Boletín Estadístico Minero (BEM)</t>
  </si>
  <si>
    <t>Producción metálica</t>
  </si>
  <si>
    <t>Volumen de la producción minera metálica</t>
  </si>
  <si>
    <t>1. PRODUCCIÓN METÁLICA'!A1</t>
  </si>
  <si>
    <t>Producción minera metálica según empresa</t>
  </si>
  <si>
    <t>2. PRODUCCIÓN EMPRESAS'!A1</t>
  </si>
  <si>
    <t>4. NO METÁLICA'!A1</t>
  </si>
  <si>
    <t>4.2. CARBONÍFERA'!A1</t>
  </si>
  <si>
    <t>Principales indicadores macroeconómicos</t>
  </si>
  <si>
    <t>5. MACROECONÓMICAS'!A1</t>
  </si>
  <si>
    <t>Exportaciones</t>
  </si>
  <si>
    <t>Exportaciones metálicas</t>
  </si>
  <si>
    <t>Estructura del valor de las exportaciones peruanas</t>
  </si>
  <si>
    <t>Valor de exportaciones de principales productos mineros</t>
  </si>
  <si>
    <t>6. EXPORTACIONES'!A1</t>
  </si>
  <si>
    <t>6.1 EXPORTACIONES PART'!A1</t>
  </si>
  <si>
    <t>6.2 EXPORT PRODUCTOS'!A1</t>
  </si>
  <si>
    <t>Inversiones</t>
  </si>
  <si>
    <t>Inversiones mineras según empresa</t>
  </si>
  <si>
    <t xml:space="preserve">Inversiones mineras </t>
  </si>
  <si>
    <t>Inversiones mineras según rubro de inversión</t>
  </si>
  <si>
    <t>7. INVERSIONES'!A1</t>
  </si>
  <si>
    <t>8. INVERSIONES TIPO'!A1</t>
  </si>
  <si>
    <t>9. INVERSIONES RUBRO'!A1</t>
  </si>
  <si>
    <t>Empleo</t>
  </si>
  <si>
    <t>Empleo según tipo de empleador</t>
  </si>
  <si>
    <t>10. EMPLEO'!A1</t>
  </si>
  <si>
    <t>Transferencias mineras</t>
  </si>
  <si>
    <t>Transferencias por tipo de recursos (Canon Minero, Regalías Mineras y Derecho de Vigencia y Penalidad)</t>
  </si>
  <si>
    <t>Petitorios, catastro y actividad minera</t>
  </si>
  <si>
    <t>Cantidad de solicitudes de petitorios mineros a nivel nacional</t>
  </si>
  <si>
    <t>Actividad minera</t>
  </si>
  <si>
    <t>Áreas restringidas a la minería</t>
  </si>
  <si>
    <t>Recaudación fiscal del subsector minero</t>
  </si>
  <si>
    <t>ETAPA DE AVANCE</t>
  </si>
  <si>
    <t>Minera Chinalco Perú S.A.</t>
  </si>
  <si>
    <t>San Gabriel</t>
  </si>
  <si>
    <t>Compañía de Minas Buenaventura S.A.A.</t>
  </si>
  <si>
    <t>Romina</t>
  </si>
  <si>
    <t>FACTIBILIDAD</t>
  </si>
  <si>
    <t>Corani</t>
  </si>
  <si>
    <t>Bear Creek Mining S.A.C.</t>
  </si>
  <si>
    <t>INGENIERÍA DE DETALLE</t>
  </si>
  <si>
    <t>Magistral</t>
  </si>
  <si>
    <t>Nexa Resources Perú. S.A.A.</t>
  </si>
  <si>
    <t>Reposición Antamina</t>
  </si>
  <si>
    <t>Compañía Minera Antamina S.A.</t>
  </si>
  <si>
    <t>Yanacocha Sulfuros</t>
  </si>
  <si>
    <t>Zafranal</t>
  </si>
  <si>
    <t>Compañía Minera Zafranal S.A.C.</t>
  </si>
  <si>
    <t>Ampliación Ilo</t>
  </si>
  <si>
    <t>Southern Perú Copper Corporation, Sucursal del Perú</t>
  </si>
  <si>
    <t>CONCEPTUAL</t>
  </si>
  <si>
    <t>Los Chancas</t>
  </si>
  <si>
    <t>PRE-FACTIBILIDAD</t>
  </si>
  <si>
    <t>Trapiche</t>
  </si>
  <si>
    <t>El Molle Verde S.A.C.</t>
  </si>
  <si>
    <t>Michiquillay</t>
  </si>
  <si>
    <t>P.D.</t>
  </si>
  <si>
    <t>Ampliación Bayóvar</t>
  </si>
  <si>
    <t>Compañía Minera Miski Mayo S.R.L.</t>
  </si>
  <si>
    <t>Piura</t>
  </si>
  <si>
    <t>Ampliación Cuajone</t>
  </si>
  <si>
    <t>Ampliación Pachapaqui</t>
  </si>
  <si>
    <t>ICM Pachapaqui S.A.C.</t>
  </si>
  <si>
    <t>Antilla</t>
  </si>
  <si>
    <t>Panoro Apurímac S.A.</t>
  </si>
  <si>
    <t>Ariana Operaciones Mineras S.A.C.</t>
  </si>
  <si>
    <t>Ayawilca</t>
  </si>
  <si>
    <t>Tinka Resources S.A.C.</t>
  </si>
  <si>
    <t>Cañariaco</t>
  </si>
  <si>
    <t>Cañariaco Copper Perú S.A.</t>
  </si>
  <si>
    <t>Lambayeque</t>
  </si>
  <si>
    <t>Cañón Florida</t>
  </si>
  <si>
    <t>Chalcobamba Fase I</t>
  </si>
  <si>
    <t>Minera Las Bambas S.A.</t>
  </si>
  <si>
    <t>Conga</t>
  </si>
  <si>
    <t>Cotabambas</t>
  </si>
  <si>
    <t>Don Javier</t>
  </si>
  <si>
    <t xml:space="preserve">Junefield Group S.A. </t>
  </si>
  <si>
    <t>El Galeno</t>
  </si>
  <si>
    <t>Lumina Copper S.A.C.</t>
  </si>
  <si>
    <t>Haquira</t>
  </si>
  <si>
    <t>Minera Antares Perú S.A.C.</t>
  </si>
  <si>
    <t>Hierro Apurímac</t>
  </si>
  <si>
    <t>Apurímac Ferrum S.A.C.</t>
  </si>
  <si>
    <t>Hilarión</t>
  </si>
  <si>
    <t>Integración Coroccohuayco</t>
  </si>
  <si>
    <t>Compañía Minera Antapaccay S.A.</t>
  </si>
  <si>
    <t>La Arena II</t>
  </si>
  <si>
    <t>La Arena S.A.</t>
  </si>
  <si>
    <t>La Granja</t>
  </si>
  <si>
    <t>Los Calatos</t>
  </si>
  <si>
    <t>Minera Hampton Perú S.A.C</t>
  </si>
  <si>
    <t>Ollachea</t>
  </si>
  <si>
    <t>Minera Kuri Kullu S.A.</t>
  </si>
  <si>
    <t>Pampa de Pongo</t>
  </si>
  <si>
    <t>Jinzhao Mining Perú S.A.</t>
  </si>
  <si>
    <t>Planta de Cobre Río Seco</t>
  </si>
  <si>
    <t>Procesadora Industrial Río Seco S.A.</t>
  </si>
  <si>
    <t>Pukaqaqa</t>
  </si>
  <si>
    <t>Quechua</t>
  </si>
  <si>
    <t>Compañía Minera Quechua S.A.</t>
  </si>
  <si>
    <t>Reposición Inmaculada</t>
  </si>
  <si>
    <t xml:space="preserve">Compañía Minera Ares S.A.C </t>
  </si>
  <si>
    <t>Reposición Raura</t>
  </si>
  <si>
    <t>Compañía Minera Raura S.A.</t>
  </si>
  <si>
    <t>Reposición Tantahuatay</t>
  </si>
  <si>
    <t xml:space="preserve"> Compañía Minera Coimolache S.A.</t>
  </si>
  <si>
    <t>Río Blanco</t>
  </si>
  <si>
    <t>Rio Blanco Copper S.A.</t>
  </si>
  <si>
    <t>San Luis</t>
  </si>
  <si>
    <t>Reliant Ventures S.A.C.</t>
  </si>
  <si>
    <t>Shalipayco</t>
  </si>
  <si>
    <t>Tía María</t>
  </si>
  <si>
    <t>Yumpag</t>
  </si>
  <si>
    <t>PROYECTOS</t>
  </si>
  <si>
    <t>Elaborado por la Dirección de Promoción Minera de la Dirección General de promoción y Sostenibilidad Minera.</t>
  </si>
  <si>
    <t>Empleo según género y tipo de empleador</t>
  </si>
  <si>
    <t>11. EMPLEO-GÉNERO'!A1</t>
  </si>
  <si>
    <t>12. TRANSFERENCIAS'!A1</t>
  </si>
  <si>
    <t>13. TRANSFERENCIAS 2'!A1</t>
  </si>
  <si>
    <t>14. CATASTRO ACTIVIDAD'!A1</t>
  </si>
  <si>
    <t>14.1 ACTIVIDAD MINERA'!A1</t>
  </si>
  <si>
    <t>14.2 ÁREAS RESTRINGIDAS'!A1</t>
  </si>
  <si>
    <t>15. RECAUDACIÓN'!A1</t>
  </si>
  <si>
    <t>DEPARTAMENTO</t>
  </si>
  <si>
    <t>INVERSIÓN GLOBAL 
(US$ MILLONES)</t>
  </si>
  <si>
    <t>FTA</t>
  </si>
  <si>
    <t>PAMPA ESPERANZA</t>
  </si>
  <si>
    <t>CHACAPAMPA</t>
  </si>
  <si>
    <t>CHASKA</t>
  </si>
  <si>
    <t>JASPEROIDE</t>
  </si>
  <si>
    <t>PICHA</t>
  </si>
  <si>
    <t>TAMBOMAYO</t>
  </si>
  <si>
    <t>UMAMI</t>
  </si>
  <si>
    <t>ANTAMAYO</t>
  </si>
  <si>
    <t>Teck Perú S.A.</t>
  </si>
  <si>
    <t>ALPAMARCA</t>
  </si>
  <si>
    <t>Nexa Resources Atacocha S.A.A.</t>
  </si>
  <si>
    <t>ATRAVESADO</t>
  </si>
  <si>
    <t>Candelaria Resources S.A.C.</t>
  </si>
  <si>
    <t>BERENGUELA</t>
  </si>
  <si>
    <t>CONDORILLO</t>
  </si>
  <si>
    <t>HUARANGAYOC</t>
  </si>
  <si>
    <t>MARA</t>
  </si>
  <si>
    <t>MÓNICA LOURDES</t>
  </si>
  <si>
    <t>OASIS</t>
  </si>
  <si>
    <t>PATACANCHA</t>
  </si>
  <si>
    <t>QUELCAYA</t>
  </si>
  <si>
    <t>Litio</t>
  </si>
  <si>
    <t>QUICAY II</t>
  </si>
  <si>
    <t>SARA</t>
  </si>
  <si>
    <t>SILVIA</t>
  </si>
  <si>
    <t>SUMAC WAYRA</t>
  </si>
  <si>
    <t>USICAYOS</t>
  </si>
  <si>
    <t>PERIODO</t>
  </si>
  <si>
    <t>Ene.</t>
  </si>
  <si>
    <t>Feb.</t>
  </si>
  <si>
    <t>3. PRODUCCIÓN DEPARTAMENTOS'!A1</t>
  </si>
  <si>
    <t>4.1. NO METÁLICA DEPARTAMENTOS'!A1</t>
  </si>
  <si>
    <t>Producción minera metálica según departamento</t>
  </si>
  <si>
    <t>Inversiones mineras según departamento</t>
  </si>
  <si>
    <t>Empleo según departamento</t>
  </si>
  <si>
    <t>Transferencias de recursos mineros generados por la minería</t>
  </si>
  <si>
    <t>Ampliación Toromocho (Fase II)</t>
  </si>
  <si>
    <t>Fosfatos</t>
  </si>
  <si>
    <t>Ariana</t>
  </si>
  <si>
    <t>Fecha de inicio pendiente de determinación por factores asociados a decisiones empresariales, asuntos sociales, entre otros.</t>
  </si>
  <si>
    <t>LOS CHAPITOS</t>
  </si>
  <si>
    <t>Macusani Yellowcake S.A.C.</t>
  </si>
  <si>
    <t>Tabla 15</t>
  </si>
  <si>
    <t>RECAUDACIÓN FISCAL DEL SUBSECTOR MINERO* (Millones de soles)</t>
  </si>
  <si>
    <t>Regalías Mineras</t>
  </si>
  <si>
    <t>Regalías Mineras 
Ley Nº 29788</t>
  </si>
  <si>
    <t>Gravamen Especial 
a la Minería</t>
  </si>
  <si>
    <t>TOTAL 
RECAUDADO</t>
  </si>
  <si>
    <t>EVOLUCIÓN ANUAL DE LA RECAUDACIÓN FISCAL DEL SUBSECTOR MINERO
(Millones de soles)</t>
  </si>
  <si>
    <t>% DEL PERÚ</t>
  </si>
  <si>
    <t>EXPLORACIÓN</t>
  </si>
  <si>
    <t>Tabla 05</t>
  </si>
  <si>
    <t>PRINCIPALES INDICADORES MACROECONÓMICOS</t>
  </si>
  <si>
    <t xml:space="preserve">PBI   </t>
  </si>
  <si>
    <t>INFLACIÓN</t>
  </si>
  <si>
    <t>TIPO DE CAMBIO *</t>
  </si>
  <si>
    <t>EXPORTACIONES</t>
  </si>
  <si>
    <t>EXPORT. MIN.**</t>
  </si>
  <si>
    <t>IMPORTACIONES</t>
  </si>
  <si>
    <t>BALANZA COMERCIAL</t>
  </si>
  <si>
    <t>Var.% anual</t>
  </si>
  <si>
    <t>Soles por US$</t>
  </si>
  <si>
    <t>Millones US$</t>
  </si>
  <si>
    <t>* Promedio del tipo de cambio interbancario. 
** Incluye valor de exportaciones metálicas y no metálicas.  
Nd: No disponible a la fecha.
Fuente: BCRP, Cuadros Estadísticos Mensuales. Elaborado por el Ministerio de Energía y Minas. 
Información disponible a la fecha de elaboración de este boletín.</t>
  </si>
  <si>
    <t>+</t>
  </si>
  <si>
    <t>-</t>
  </si>
  <si>
    <t>JUNÍN</t>
  </si>
  <si>
    <t>LIMA</t>
  </si>
  <si>
    <t>AREQUIPA</t>
  </si>
  <si>
    <t>CAJAMARCA</t>
  </si>
  <si>
    <t>OTROS</t>
  </si>
  <si>
    <t>PIURA</t>
  </si>
  <si>
    <t>MOQUEGUA</t>
  </si>
  <si>
    <t>CALLAO</t>
  </si>
  <si>
    <t>ICA</t>
  </si>
  <si>
    <t>LORETO</t>
  </si>
  <si>
    <t>LAMBAYEQUE</t>
  </si>
  <si>
    <t>TACNA</t>
  </si>
  <si>
    <t>ÁNCASH</t>
  </si>
  <si>
    <t>PUNO</t>
  </si>
  <si>
    <t>SAN MARTÍN</t>
  </si>
  <si>
    <t>LA LIBERTAD</t>
  </si>
  <si>
    <t>AYACUCHO</t>
  </si>
  <si>
    <t>AMAZONAS</t>
  </si>
  <si>
    <t>HUÁNUCO</t>
  </si>
  <si>
    <t>HUANCAVELICA</t>
  </si>
  <si>
    <t>CUSCO</t>
  </si>
  <si>
    <t>PASCO</t>
  </si>
  <si>
    <t>EXPORTACIONES METÁLICAS</t>
  </si>
  <si>
    <t>VALOR DE LAS EXPORTACIONES METÁLICAS (US$ MILLONES)</t>
  </si>
  <si>
    <t>COBRE</t>
  </si>
  <si>
    <t>ORO</t>
  </si>
  <si>
    <t>ZINC</t>
  </si>
  <si>
    <t>PLATA</t>
  </si>
  <si>
    <t>PLOMO</t>
  </si>
  <si>
    <t>ESTAÑO</t>
  </si>
  <si>
    <t>HIERRO</t>
  </si>
  <si>
    <t>MOLIBDENO</t>
  </si>
  <si>
    <t>Var%</t>
  </si>
  <si>
    <t xml:space="preserve">VARIACIÓN RESPECTO AL MES ANTERIOR* EN MILLONES DE US$ </t>
  </si>
  <si>
    <t>EVOLUCIÓN DE LAS EXPORTACIONES MINERAS METÁLICAS / US$ MILLONES</t>
  </si>
  <si>
    <t>VOLUMEN DE LAS EXPORTACIONES METÁLICAS</t>
  </si>
  <si>
    <t>(Miles toneladas)</t>
  </si>
  <si>
    <t>(Miles oz tr)</t>
  </si>
  <si>
    <t>(Millones oz tr)</t>
  </si>
  <si>
    <t>(Millones toneladas)</t>
  </si>
  <si>
    <t xml:space="preserve">VARIACIÓN RESPECTO AL MES ANTERIOR * VOLUMEN </t>
  </si>
  <si>
    <t>VARIACIÓN INTERANUAL DE LAS EXPORTACIONES MINERAS METÁLICAS (VOLUMEN (*))/ VAR%</t>
  </si>
  <si>
    <t>Tabla 6.1</t>
  </si>
  <si>
    <t>ESTRUCTURA DEL VALOR DE LAS EXPORTACIONES PERUANAS (MILLONES DE US$)</t>
  </si>
  <si>
    <t>RUBRO</t>
  </si>
  <si>
    <t>Part%</t>
  </si>
  <si>
    <t>Ene</t>
  </si>
  <si>
    <t>Feb</t>
  </si>
  <si>
    <t>Mineros Metálicos</t>
  </si>
  <si>
    <t>Petróleo y gas natural</t>
  </si>
  <si>
    <t>Pesqueros (Export. Trad.)</t>
  </si>
  <si>
    <t>Agrícolas</t>
  </si>
  <si>
    <t>Agropecuarios</t>
  </si>
  <si>
    <t>Pesqueros (Export. No Trad.)</t>
  </si>
  <si>
    <t>Textiles</t>
  </si>
  <si>
    <t>Maderas y papeles</t>
  </si>
  <si>
    <t>Químicos</t>
  </si>
  <si>
    <t>Minerales no metálicos</t>
  </si>
  <si>
    <t>Sidero-metalúrgicos y joyería</t>
  </si>
  <si>
    <t>Metal-mecánicos</t>
  </si>
  <si>
    <t>Otros</t>
  </si>
  <si>
    <t>TOTAL EXPORTACIONES</t>
  </si>
  <si>
    <t>TOTAL EXPORTACIONES MINERAS</t>
  </si>
  <si>
    <t>Tabla 6.2</t>
  </si>
  <si>
    <t>VALOR DE EXPORTACIONES DE PRINCIPALES PRODUCTOS MINEROS (Millones de US$)</t>
  </si>
  <si>
    <t>Productos Metálicos</t>
  </si>
  <si>
    <t>Plomo</t>
  </si>
  <si>
    <t>Estaño</t>
  </si>
  <si>
    <t>Molibdeno</t>
  </si>
  <si>
    <t>PARTICIPACIÓN DE PRODUCTOS MINEROS EN EL VALOR DE EXPORTACIONES NACIONALES (Millones de US$)</t>
  </si>
  <si>
    <t>TOTAL PROD. MINEROS</t>
  </si>
  <si>
    <t>Minerales No Metálicos</t>
  </si>
  <si>
    <t>TOTAL EXPORTACIONES NACIONALES</t>
  </si>
  <si>
    <t>Enero</t>
  </si>
  <si>
    <t>Var. %</t>
  </si>
  <si>
    <t>VARIACIÓN RESPECTO AL MES ANTERIOR</t>
  </si>
  <si>
    <t>Part. %</t>
  </si>
  <si>
    <t>SOCIEDAD MINERA CERRO VERDE S.A.A.</t>
  </si>
  <si>
    <t>COMPAÑIA MINERA ANTAMINA S.A.</t>
  </si>
  <si>
    <t>SOUTHERN PERU COPPER CORPORATION SUCURSAL DEL PERU</t>
  </si>
  <si>
    <t>ANGLO AMERICAN QUELLAVECO S.A.</t>
  </si>
  <si>
    <t>MINERA LAS BAMBAS S.A.</t>
  </si>
  <si>
    <t>MINERA CHINALCO PERU S.A.</t>
  </si>
  <si>
    <t>COMPAÑIA MINERA ANTAPACCAY S.A.</t>
  </si>
  <si>
    <t>MARCOBRE S.A.C.</t>
  </si>
  <si>
    <t>HUDBAY PERU S.A.C.</t>
  </si>
  <si>
    <t>SOCIEDAD MINERA EL BROCAL S.A.A.</t>
  </si>
  <si>
    <t>MINERA YANACOCHA S.R.L.</t>
  </si>
  <si>
    <t>COMPAÑIA MINERA PODEROSA S.A.</t>
  </si>
  <si>
    <t>CONSORCIO MINERO HORIZONTE S.R.L.</t>
  </si>
  <si>
    <t>MINERA AURIFERA RETAMAS S.A.</t>
  </si>
  <si>
    <t>SHAHUINDO S.A.C.</t>
  </si>
  <si>
    <t>COMPAÑIA MINERA ARES S.A.C.</t>
  </si>
  <si>
    <t>GOLD FIELDS LA CIMA S.A.</t>
  </si>
  <si>
    <t>COMPAÑIA DE MINAS BUENAVENTURA S.A.A.</t>
  </si>
  <si>
    <t>VOLCAN COMPAÑIA MINERA S.A.A.</t>
  </si>
  <si>
    <t>NEXA RESOURCES PERU S.A.A.</t>
  </si>
  <si>
    <t>NEXA RESOURCES EL PORVENIR S.A.C.</t>
  </si>
  <si>
    <t>COMPAÑIA MINERA CHUNGAR S.A.C.</t>
  </si>
  <si>
    <t>MINERA SHOUXIN PERU S.A.</t>
  </si>
  <si>
    <t>CATALINA HUANCA SOCIEDAD MINERA S.A.C.</t>
  </si>
  <si>
    <t>COMPAÑIA MINERA KOLPA S.A.</t>
  </si>
  <si>
    <t>MINERA BATEAS S.A.C.</t>
  </si>
  <si>
    <t>PAN AMERICAN SILVER HUARON S.A.</t>
  </si>
  <si>
    <t>COMPAÑIA MINERA LINCUNA S.A.</t>
  </si>
  <si>
    <t>NEXA RESOURCES ATACOCHA S.A.A.</t>
  </si>
  <si>
    <t>SHOUGANG HIERRO PERU S.A.A.</t>
  </si>
  <si>
    <t>MINSUR S.A.</t>
  </si>
  <si>
    <t>APURÍMAC</t>
  </si>
  <si>
    <t>MADRE DE DIOS</t>
  </si>
  <si>
    <t>INVERSIONES MINERAS (US$)</t>
  </si>
  <si>
    <t>PLANTA BENEFICIO</t>
  </si>
  <si>
    <t>EQUIPAMIENTO MINERO</t>
  </si>
  <si>
    <t>INFRAESTRUCTURA</t>
  </si>
  <si>
    <t>DESARROLLO Y PREPARACIÓN</t>
  </si>
  <si>
    <t>EVOLUCIÓN ANUAL DE LAS INVERSIONES MINERAS
(US$ MILLONES)</t>
  </si>
  <si>
    <t>SEGÚN DEPARTAMENTO</t>
  </si>
  <si>
    <t>SEGÚN EMPRESA</t>
  </si>
  <si>
    <t>EMPRESA</t>
  </si>
  <si>
    <t>LA ARENA S.A.</t>
  </si>
  <si>
    <t>JINZHAO MINING PERU S.A.</t>
  </si>
  <si>
    <t>COMPAÑIA MINERA CONDESTABLE S.A.</t>
  </si>
  <si>
    <t>COMPAÑIA MINERA RAURA S.A.</t>
  </si>
  <si>
    <t>EMPRESA MINERA LOS QUENUALES S.A.</t>
  </si>
  <si>
    <t>SOCIEDAD MINERA CORONA S.A.</t>
  </si>
  <si>
    <t>S.M.R.L. SANTA BARBARA DE TRUJILLO</t>
  </si>
  <si>
    <t>SUMMA GOLD CORPORATION S.A.C.</t>
  </si>
  <si>
    <t>COMPAÑIA MINERA ZAFRANAL S.A.C.</t>
  </si>
  <si>
    <t>Total</t>
  </si>
  <si>
    <t>SEGÚN RUBRO DE INVERSIÓN</t>
  </si>
  <si>
    <t>RUBRO / EMPRESA</t>
  </si>
  <si>
    <t>Tabla 14</t>
  </si>
  <si>
    <t>PETITORIOS, CATASTRO Y ACTIVIDAD MINERA</t>
  </si>
  <si>
    <t>CANTIDAD DE SOLICITUDES DE PETITORIOS MINEROS A NIVEL NACIONAL*</t>
  </si>
  <si>
    <t>Año</t>
  </si>
  <si>
    <t>ENE</t>
  </si>
  <si>
    <t>FEB</t>
  </si>
  <si>
    <t>MAR</t>
  </si>
  <si>
    <t>ABR</t>
  </si>
  <si>
    <t>MAY</t>
  </si>
  <si>
    <t>JUN</t>
  </si>
  <si>
    <t>JUL</t>
  </si>
  <si>
    <t>AGO</t>
  </si>
  <si>
    <t>SET</t>
  </si>
  <si>
    <t>OCT</t>
  </si>
  <si>
    <t>NOV</t>
  </si>
  <si>
    <t>DIC</t>
  </si>
  <si>
    <t>SOLICITUDES DE PETITORIOS MINEROS A NIVEL NACIONAL *</t>
  </si>
  <si>
    <t>TÍTULOS DE CONCESIONES OTORGADAS POR INGEMMET *</t>
  </si>
  <si>
    <t>TÍTULOS DE CONCESIONES OTORGADAS POR INGEMMET (HECTÁREAS)*</t>
  </si>
  <si>
    <t>Tabla 14.2</t>
  </si>
  <si>
    <t>N°</t>
  </si>
  <si>
    <t>TIPO DE ÁREA RESTRINGIDA</t>
  </si>
  <si>
    <t>HECTÁREAS</t>
  </si>
  <si>
    <t>SITIO RAMSAR (humedales de importancia internacional)</t>
  </si>
  <si>
    <t>RESERVA TERRITORIAL</t>
  </si>
  <si>
    <t>ZONA URBANA</t>
  </si>
  <si>
    <t>PUERTO Y/O AEROPUERTO</t>
  </si>
  <si>
    <t>RED VIAL NACIONAL</t>
  </si>
  <si>
    <t>PAISAJE CULTURAL</t>
  </si>
  <si>
    <t>ZONA DE RIESGO NO MITIGABLE (alto riesgo de habitabilidad - ley 30556)</t>
  </si>
  <si>
    <t>****</t>
  </si>
  <si>
    <t>Territorio Perú (Has según IGN)</t>
  </si>
  <si>
    <t>Tabla 10</t>
  </si>
  <si>
    <t>EMPLEO DIRECTO EN MINERÍA</t>
  </si>
  <si>
    <t>SEGÚN TIPO DE EMPLEADOR (PROMEDIO)</t>
  </si>
  <si>
    <t>COMPAÑÍA</t>
  </si>
  <si>
    <t>CONTRATISTAS</t>
  </si>
  <si>
    <t xml:space="preserve">ACCIDENTES MORTALES EN EL SECTOR MINERO
</t>
  </si>
  <si>
    <t xml:space="preserve">AÑO         </t>
  </si>
  <si>
    <t>ENE.</t>
  </si>
  <si>
    <t>FEB.</t>
  </si>
  <si>
    <t>MAR.</t>
  </si>
  <si>
    <t>ABR.</t>
  </si>
  <si>
    <t>MAY.</t>
  </si>
  <si>
    <t>JUN.</t>
  </si>
  <si>
    <t>JUL.</t>
  </si>
  <si>
    <t>AGO.</t>
  </si>
  <si>
    <t>SEP</t>
  </si>
  <si>
    <t>Tabla 11</t>
  </si>
  <si>
    <t>SEGÚN GÉNERO</t>
  </si>
  <si>
    <t>Género</t>
  </si>
  <si>
    <t>Varones</t>
  </si>
  <si>
    <t xml:space="preserve">Mujeres </t>
  </si>
  <si>
    <t>Total trabajadores</t>
  </si>
  <si>
    <t>SEGÚN GÉNERO Y TIPO DE EMPLEADOR</t>
  </si>
  <si>
    <t>Empleador/Género</t>
  </si>
  <si>
    <t>Compañía</t>
  </si>
  <si>
    <t>Contratista</t>
  </si>
  <si>
    <t xml:space="preserve">Varones </t>
  </si>
  <si>
    <t>Extracción minera no metálica y carbonífera</t>
  </si>
  <si>
    <t>Extracción minera no metálica según departamento</t>
  </si>
  <si>
    <t>Extracción minera carbonífera según departamento</t>
  </si>
  <si>
    <t>INGRESOS TRIBUTARIOS</t>
  </si>
  <si>
    <t>INGRESOS NO TRIBUTARIOS</t>
  </si>
  <si>
    <t>Minería Metálica</t>
  </si>
  <si>
    <t>Minería No Metálica</t>
  </si>
  <si>
    <t>VOLUMEN DE LA PRODUCCIÓN MINERA METÁLICA</t>
  </si>
  <si>
    <t>ORO*</t>
  </si>
  <si>
    <t>TMF</t>
  </si>
  <si>
    <t>g finos</t>
  </si>
  <si>
    <t>kg finos</t>
  </si>
  <si>
    <t>EVOLUCIÓN ANUAL DE LA PRODUCCIÓN DE COBRE
(MILES DE TMF)</t>
  </si>
  <si>
    <t>PRODUCCIÓN MINERA METÁLICA SEGÚN EMPRESA</t>
  </si>
  <si>
    <t>PRODUCTO / EMPRESA</t>
  </si>
  <si>
    <t>COBRE (TMF)</t>
  </si>
  <si>
    <t>MINERA BOROO MISQUICHILCA S.A.</t>
  </si>
  <si>
    <t>MINERA VETA DORADA S.A.C.</t>
  </si>
  <si>
    <t>ZINC (TMF)</t>
  </si>
  <si>
    <t>PLATA (kg finos)</t>
  </si>
  <si>
    <t>PLOMO (TMF)</t>
  </si>
  <si>
    <t>HIERRO (TMF)</t>
  </si>
  <si>
    <t>ESTAÑO (TMF)</t>
  </si>
  <si>
    <t>MOLIBDENO (TMF)</t>
  </si>
  <si>
    <t>ARSÉNICO (TMF)</t>
  </si>
  <si>
    <t>SIERRA POLI S.A.C.</t>
  </si>
  <si>
    <t>GLORE PERU S.A.C</t>
  </si>
  <si>
    <t>SOCIEDAD MINERA ANDEREAL S.A.C.</t>
  </si>
  <si>
    <t>EL PACIFICO DORADO S.A.C.</t>
  </si>
  <si>
    <t>BISMUTO (TMF)</t>
  </si>
  <si>
    <t>NORCOBRE S.A.C.</t>
  </si>
  <si>
    <t>CADMIO (TMF)</t>
  </si>
  <si>
    <t>MANGANESO (TMF)</t>
  </si>
  <si>
    <t>MAGNESIO (TMF)</t>
  </si>
  <si>
    <t>PRODUCCIÓN MINERA METÁLICA SEGÚN DEPARTAMENTO</t>
  </si>
  <si>
    <t>PRODUCTO / DEPARTAMENTO</t>
  </si>
  <si>
    <t>COBRE / TMF</t>
  </si>
  <si>
    <t>ORO* / G FINOS</t>
  </si>
  <si>
    <t>ZINC / TMF</t>
  </si>
  <si>
    <t>PLATA / KG FINOS</t>
  </si>
  <si>
    <t>PLOMO / TMF</t>
  </si>
  <si>
    <t>HIERRO / TMF</t>
  </si>
  <si>
    <t>ESTAÑO / TMF</t>
  </si>
  <si>
    <t>MOLIBDENO / TMF</t>
  </si>
  <si>
    <t>ARSÉNICO / TMF</t>
  </si>
  <si>
    <t>BISMUTO / TMF</t>
  </si>
  <si>
    <t>CADMIO / TMF</t>
  </si>
  <si>
    <t>MANGANESO / TMF</t>
  </si>
  <si>
    <t>MAGNESIO / TMF</t>
  </si>
  <si>
    <t>VARONES</t>
  </si>
  <si>
    <t>MUJERES</t>
  </si>
  <si>
    <t>TOTAL TRABAJADORES</t>
  </si>
  <si>
    <t>Extracción no metálica</t>
  </si>
  <si>
    <t>(*) Información disponible a la fecha de elaboración de este boletín</t>
  </si>
  <si>
    <t>EMPRESA ADMINISTRADORA CERRO S.A.C.</t>
  </si>
  <si>
    <t>MINERA LA GRANJA S.A.C.</t>
  </si>
  <si>
    <t>2024*</t>
  </si>
  <si>
    <t xml:space="preserve">(*) Información disponible a la fecha de elaboración de este boletín. </t>
  </si>
  <si>
    <t>PERÚ: CARTERA DE PROYECTOS DE INVERSIÓN MINERA, EDICIÓN 2024</t>
  </si>
  <si>
    <t>INICIO / FIN DE EJECUCIÓN</t>
  </si>
  <si>
    <t>PUESTA EN MARCHA OPERATIVA</t>
  </si>
  <si>
    <t>2022 / 2025</t>
  </si>
  <si>
    <t>EJECUCIÓN</t>
  </si>
  <si>
    <t>2023 / 2024</t>
  </si>
  <si>
    <t>2023 / 2042</t>
  </si>
  <si>
    <t>2024 / 2029</t>
  </si>
  <si>
    <t>2024 / 2027</t>
  </si>
  <si>
    <t xml:space="preserve">2024 / 2024  </t>
  </si>
  <si>
    <t>Ampliación Huancapetí</t>
  </si>
  <si>
    <t>Compañía Minera Lincuna S.A.</t>
  </si>
  <si>
    <t>2025 / 2028</t>
  </si>
  <si>
    <t>2025 / 2033</t>
  </si>
  <si>
    <t>2026 / 2029</t>
  </si>
  <si>
    <t>2027 / P.D.</t>
  </si>
  <si>
    <t>2029 / P.D.</t>
  </si>
  <si>
    <t>Coimolache Sulfuros</t>
  </si>
  <si>
    <t xml:space="preserve">Cobre </t>
  </si>
  <si>
    <t>Mina Justa Subterránea</t>
  </si>
  <si>
    <t>Marcobre S.A.C.</t>
  </si>
  <si>
    <t>Ampliación Huachocolpa</t>
  </si>
  <si>
    <t xml:space="preserve">Compañía Minera Kolpa S.A. </t>
  </si>
  <si>
    <t>Antilla Copper S.A.</t>
  </si>
  <si>
    <t>EJECUCIÓN*</t>
  </si>
  <si>
    <t>Minera La Granja S.A.C.</t>
  </si>
  <si>
    <t>Reposición Colquijirca</t>
  </si>
  <si>
    <t>Sociedad Minera El Brocal S.A.A.</t>
  </si>
  <si>
    <t>Reposición Ferrobamba</t>
  </si>
  <si>
    <t>54 556</t>
  </si>
  <si>
    <t>Cartera de Proyectos de Inversión Minera, edición 2024</t>
  </si>
  <si>
    <t>CPIM 2024'!A1</t>
  </si>
  <si>
    <t>COTIZACIONES DE LOS PRINCIPALES METALES</t>
  </si>
  <si>
    <t xml:space="preserve">COBRE </t>
  </si>
  <si>
    <t xml:space="preserve">ORO </t>
  </si>
  <si>
    <t xml:space="preserve">ZINC </t>
  </si>
  <si>
    <t xml:space="preserve">PLATA </t>
  </si>
  <si>
    <t xml:space="preserve">PLOMO </t>
  </si>
  <si>
    <t xml:space="preserve">ESTAÑO </t>
  </si>
  <si>
    <t xml:space="preserve">MOLIBDENO </t>
  </si>
  <si>
    <t>MANGANESO**</t>
  </si>
  <si>
    <t>Ctvs.US$/lb</t>
  </si>
  <si>
    <t>US$/oz tr</t>
  </si>
  <si>
    <t>US$/TM*</t>
  </si>
  <si>
    <t>US$/lb</t>
  </si>
  <si>
    <t>LME</t>
  </si>
  <si>
    <t>LBMA</t>
  </si>
  <si>
    <t>London Fix</t>
  </si>
  <si>
    <t>S&amp;P</t>
  </si>
  <si>
    <t>* Tonelada métrica seca.
**Precio del compuesto Mn32%-Fe20%.
Nd: No disponible a la fecha.
Fuente: Bolsa de Metales de Londres, Standard &amp; Poor's Capital IQ. Elaborado por el Ministerio de Energía y Minas. 
Información disponible a la fecha de elaboración de este boletín.</t>
  </si>
  <si>
    <t>Tabla 14.1</t>
  </si>
  <si>
    <t>CANTIDAD</t>
  </si>
  <si>
    <t>SITUACIÓN</t>
  </si>
  <si>
    <t>HECTÁREAS(**)</t>
  </si>
  <si>
    <t>EXPLOTACIÓN</t>
  </si>
  <si>
    <t>CATEO Y PROSPECCIÓN</t>
  </si>
  <si>
    <t>CIERRE PROGRESIVO*</t>
  </si>
  <si>
    <t>BENEFICIO</t>
  </si>
  <si>
    <t>PREPARACIÓN Y DESARROLLO*</t>
  </si>
  <si>
    <t>CIERRE FINAL*</t>
  </si>
  <si>
    <t>CIERRE POST-CIERRE (DEFINITIVO)</t>
  </si>
  <si>
    <t xml:space="preserve"> Información disponible a la fecha de elaboración de este boletín.
(*) Mediante R.D. N°0043-2020-MINEM/DGM, se reemplazó la situación "Construcción" al nombre de "Preparación y Desarrollo", asimismo se añadieron las situaciones "Cierre Final" y "Cierre Progresivo". De esta manera, las situaciones reportadas se encuentran alineadas a la Ley General de Minería y los procedimientos de autorizaciones mineras de la Dirección General de Minería.
(**) Hectáreas otorgadas totales destinadas a las unidades mineras que se encuentran en alguna de las situaciones descritas en el presente cuadro.</t>
  </si>
  <si>
    <t>INVERSIÓN CAPEX
US$ MILLONES</t>
  </si>
  <si>
    <t>P.D.: Por definir</t>
  </si>
  <si>
    <t>Cabe señalar que este documento recopila la información pública más actualizada disponible sobre la evolución de los proyectos listados. En algunos casos, a falta de referencias públicas y oficiales, la información se basa en estimaciones de los autores y no compromete en ningún sentido a las compañías titulares de dichos proyectos.</t>
  </si>
  <si>
    <t>EJECUCIÓN: Etapa en la que se encuentran los proyectos que ya iniciaron o están por iniciar la ejecución de las inversiones principales para el desarrollo del Proyecto Minero, después de obtener los permisos y/o autorizaciones necesarias.</t>
  </si>
  <si>
    <t>* El proyecto Ariana del titular Ariana Operaciones Mineras S.A.C. se encuentra en la etapa de ejecución suspendida.</t>
  </si>
  <si>
    <t>Febrero</t>
  </si>
  <si>
    <t>PBI MINERO METÁLICO</t>
  </si>
  <si>
    <t>Nd</t>
  </si>
  <si>
    <t>CONSORCIO MINERO SUNEC S.A.C.</t>
  </si>
  <si>
    <t>EL MOLLE VERDE S.A.C.</t>
  </si>
  <si>
    <t>PERÚ: CARTERA DE PROYECTOS DE EXPLORACIÓN MINERA, EDICIÓN 2024</t>
  </si>
  <si>
    <t>ANTAPATA</t>
  </si>
  <si>
    <t>DIA</t>
  </si>
  <si>
    <t>ATALAYA</t>
  </si>
  <si>
    <t>Compañía Minera Santa Luisa S.A.</t>
  </si>
  <si>
    <t>4ta MEIAsd</t>
  </si>
  <si>
    <t>Aftermath Silver Peru S.A.C.</t>
  </si>
  <si>
    <t>C.P.S. Nº 1</t>
  </si>
  <si>
    <t>Shougang Hierro Perú S.A.A.</t>
  </si>
  <si>
    <t>EIAsd</t>
  </si>
  <si>
    <t>CANDELARIA</t>
  </si>
  <si>
    <t>EL PADRINO</t>
  </si>
  <si>
    <t> Nexa Resources Perú S.A.A.</t>
  </si>
  <si>
    <t>FALCHANI</t>
  </si>
  <si>
    <t>GRACE 10, SURAPATA Y AMPARO</t>
  </si>
  <si>
    <t>Apumayo S.A.C.</t>
  </si>
  <si>
    <t>MARÍA REYNA</t>
  </si>
  <si>
    <t>PINAYA</t>
  </si>
  <si>
    <t>Kaizen Discovery Perú S.A.C.</t>
  </si>
  <si>
    <t>QANQAWA</t>
  </si>
  <si>
    <t>QOYA - CHULLO</t>
  </si>
  <si>
    <t>BHP World Exploration Inc. Sucursal del Perú</t>
  </si>
  <si>
    <t>QUELLOPUNTA</t>
  </si>
  <si>
    <t>ROMINA 2</t>
  </si>
  <si>
    <t>VALIENTE</t>
  </si>
  <si>
    <t>Hannan Resources Perú S.A.C.</t>
  </si>
  <si>
    <t>AZULCCACCA</t>
  </si>
  <si>
    <t>BORDEBAMBA</t>
  </si>
  <si>
    <t> Compañía Minera Ares S.A.C.</t>
  </si>
  <si>
    <t>ESPERANZA</t>
  </si>
  <si>
    <t>Amaru Resources S.A.C.</t>
  </si>
  <si>
    <t>HUATANA</t>
  </si>
  <si>
    <t>HUILACOLLO</t>
  </si>
  <si>
    <t>LAS DEFENSAS</t>
  </si>
  <si>
    <t>Compañía Minera Poderosa S.A.</t>
  </si>
  <si>
    <t>PALCA</t>
  </si>
  <si>
    <t> Macusani Yellowcake S.A.C.</t>
  </si>
  <si>
    <t> Hannan Metals Perú S.A.C.</t>
  </si>
  <si>
    <t>San Martín</t>
  </si>
  <si>
    <t> Nexa Resources El Porvenir S.A.C.</t>
  </si>
  <si>
    <t> Darwin Perú S.A.C.</t>
  </si>
  <si>
    <t xml:space="preserve"> Compañía de Minas Buenaventura S.A.A.</t>
  </si>
  <si>
    <t>TASSA</t>
  </si>
  <si>
    <t> Teck Perú S.A.</t>
  </si>
  <si>
    <t>WILLAY</t>
  </si>
  <si>
    <t>ACHATAYHUA</t>
  </si>
  <si>
    <t>Achatayhua Metals Perú S.A.C.</t>
  </si>
  <si>
    <t>ANTARUMI</t>
  </si>
  <si>
    <t>Alpayana S.A.</t>
  </si>
  <si>
    <t>1ra MEIAsd</t>
  </si>
  <si>
    <t> Anthony Mining S.A.C.</t>
  </si>
  <si>
    <t>COLPAYOC</t>
  </si>
  <si>
    <t>Colpayoc S.A.C.</t>
  </si>
  <si>
    <t>Compañía Minera Crespo S.A.C.</t>
  </si>
  <si>
    <t>Winshear de Perú S.A.C.</t>
  </si>
  <si>
    <t> C3 Metals Perú S.A.C.</t>
  </si>
  <si>
    <t>NIKOLAUZ</t>
  </si>
  <si>
    <t>Níquel</t>
  </si>
  <si>
    <t> Minera Anaconda Perú S.A.</t>
  </si>
  <si>
    <t>Pampa Esperanza Resources S.A.C.</t>
  </si>
  <si>
    <t> Kiwanda S.A.C.</t>
  </si>
  <si>
    <t> Corporación Minera Centauro S.A.C.</t>
  </si>
  <si>
    <t>SALLAHUE NORTE</t>
  </si>
  <si>
    <t> Minsur S.A.</t>
  </si>
  <si>
    <t>Palamina S.A.C</t>
  </si>
  <si>
    <t>YUMPAG-CARAMA</t>
  </si>
  <si>
    <t>TOTAL ( 75 proyectos)</t>
  </si>
  <si>
    <t>Fecha de consulta: 09/02/2024</t>
  </si>
  <si>
    <t>Cartera de Proyectos de Exploración Minera, edición 2024</t>
  </si>
  <si>
    <t>CPEM 2024'!A1</t>
  </si>
  <si>
    <t>Tabla 12</t>
  </si>
  <si>
    <t>TRANSFERENCIA DE RECURSOS (CANON MINERO, REGALÍAS MINERAS Y DERECHO DE VIGENCIA Y PENALIDAD) 
GENERADOS POR LA MINERÍA  (Soles)*</t>
  </si>
  <si>
    <t>DEPARTAMENTOS</t>
  </si>
  <si>
    <t>2024**</t>
  </si>
  <si>
    <t xml:space="preserve">  ÁNCASH</t>
  </si>
  <si>
    <t xml:space="preserve">  AREQUIPA</t>
  </si>
  <si>
    <t xml:space="preserve">  ICA</t>
  </si>
  <si>
    <t xml:space="preserve">  TACNA</t>
  </si>
  <si>
    <t xml:space="preserve">  CUSCO</t>
  </si>
  <si>
    <t xml:space="preserve">  MOQUEGUA</t>
  </si>
  <si>
    <t xml:space="preserve">  LA LIBERTAD</t>
  </si>
  <si>
    <t xml:space="preserve">  APURÍMAC</t>
  </si>
  <si>
    <t xml:space="preserve">  CAJAMARCA</t>
  </si>
  <si>
    <t xml:space="preserve">  JUNÍN</t>
  </si>
  <si>
    <t xml:space="preserve">  PUNO</t>
  </si>
  <si>
    <t xml:space="preserve">  LIMA</t>
  </si>
  <si>
    <t xml:space="preserve">  AYACUCHO</t>
  </si>
  <si>
    <t xml:space="preserve">  PASCO</t>
  </si>
  <si>
    <t xml:space="preserve">  PIURA</t>
  </si>
  <si>
    <t xml:space="preserve">  HUANCAVELICA</t>
  </si>
  <si>
    <t xml:space="preserve">  MADRE DE DIOS</t>
  </si>
  <si>
    <t xml:space="preserve">  SAN MARTÍN</t>
  </si>
  <si>
    <t xml:space="preserve">  HUÁNUCO</t>
  </si>
  <si>
    <t xml:space="preserve">  LAMBAYEQUE</t>
  </si>
  <si>
    <t xml:space="preserve">  AMAZONAS</t>
  </si>
  <si>
    <t xml:space="preserve">  LORETO</t>
  </si>
  <si>
    <t xml:space="preserve">  TUMBES</t>
  </si>
  <si>
    <t xml:space="preserve">  UCAYALI</t>
  </si>
  <si>
    <t xml:space="preserve">  CALLAO</t>
  </si>
  <si>
    <t>Tabla 13</t>
  </si>
  <si>
    <t>TRANSFERENCIA DE RECURSOS (CANON MINERO, REGALÍAS MINERAS Y DERECHO DE VIGENCIA Y PENALIDAD) 
GENERADOS POR LA MINERÍA (Soles)*</t>
  </si>
  <si>
    <t>CANON MINERO***</t>
  </si>
  <si>
    <t>DERECHO DE VIGENCIA Y PENALIDAD</t>
  </si>
  <si>
    <t>*** Incluye Canon Regional para Cajamarca y adelanto del Canon Minero que se aprobó en la Cuarta Disposición Complementaria Final del Decreto Legislativo N° 1441, del Sistema Nacional de Tesorería.</t>
  </si>
  <si>
    <t>**** Incluye Regalías Contractuales Mineras.</t>
  </si>
  <si>
    <t>Marzo</t>
  </si>
  <si>
    <t>SOCIEDAD MINERA CERRO VERDE S.A.A.*</t>
  </si>
  <si>
    <t>SOUTHERN PERU COPPER CORPORATION SUCURSAL DEL PERU*</t>
  </si>
  <si>
    <t>MARCOBRE S.A.C.*</t>
  </si>
  <si>
    <t>ORO** (g finos)</t>
  </si>
  <si>
    <t>Mar.</t>
  </si>
  <si>
    <t>REGALÍAS MINERAS****</t>
  </si>
  <si>
    <t>PROYECTO ESPECIAL - HIDRAULICOS</t>
  </si>
  <si>
    <t>Mar</t>
  </si>
  <si>
    <t>Abr.</t>
  </si>
  <si>
    <t>Abril</t>
  </si>
  <si>
    <t xml:space="preserve"> </t>
  </si>
  <si>
    <t>COMPAÑIA MINERA MISKI MAYO S.R.L.</t>
  </si>
  <si>
    <t>Abr</t>
  </si>
  <si>
    <t>PART. %</t>
  </si>
  <si>
    <t>Mayo</t>
  </si>
  <si>
    <t>PALTARUMI S.A.C.</t>
  </si>
  <si>
    <t>May.</t>
  </si>
  <si>
    <t>ÁREA NATURAL - USO INDIRECTO</t>
  </si>
  <si>
    <t>CLASIFICACIÓN DIVERSA (gasoductos, oleoductos,  otros)</t>
  </si>
  <si>
    <t xml:space="preserve">CONCESIÓN FORESTAL </t>
  </si>
  <si>
    <t>ECOSISTEMAS FRÁGILES</t>
  </si>
  <si>
    <t>ÁREA DE DEFENSA NACIONAL</t>
  </si>
  <si>
    <t>RESERVA INDÍGENA</t>
  </si>
  <si>
    <t>ZONA ARQUEOLÓGICA</t>
  </si>
  <si>
    <t xml:space="preserve">ÁREA DE NO ADMISIÓN DE PETITORIOS </t>
  </si>
  <si>
    <t>ÁREA DE NO ADMISIÓN DE PETITORIOS INGEMMET</t>
  </si>
  <si>
    <t>SITIO HISTÓRICO DE BATALLA</t>
  </si>
  <si>
    <t>CONCESIONES y/o UNIDADES ECONOMICAS ADMINISTRATIVAS (UEAs) EN ACTIVIDAD</t>
  </si>
  <si>
    <t>TSI</t>
  </si>
  <si>
    <t>Tabla 01</t>
  </si>
  <si>
    <t>Tabla 02</t>
  </si>
  <si>
    <t>Tabla 03</t>
  </si>
  <si>
    <t>Tabla 07</t>
  </si>
  <si>
    <t>Tabla 08</t>
  </si>
  <si>
    <t>Tabla 09</t>
  </si>
  <si>
    <t>Jun.</t>
  </si>
  <si>
    <t>May</t>
  </si>
  <si>
    <t>Junio</t>
  </si>
  <si>
    <t>MINERA YANAQUIHUA S.A.C.</t>
  </si>
  <si>
    <t>ARSÉNICO</t>
  </si>
  <si>
    <t>BISMUTO</t>
  </si>
  <si>
    <t>CADMIO</t>
  </si>
  <si>
    <t>MANGANESO</t>
  </si>
  <si>
    <t>MAGNESIO</t>
  </si>
  <si>
    <t>N/D</t>
  </si>
  <si>
    <t>Julio</t>
  </si>
  <si>
    <t>Jul.</t>
  </si>
  <si>
    <t>Jun</t>
  </si>
  <si>
    <t>Fuente: Instituto Geológico Minero y Metalúrgico (INGEMMET)</t>
  </si>
  <si>
    <t>Ago.</t>
  </si>
  <si>
    <t>Agosto</t>
  </si>
  <si>
    <t>SOBREANDES S.A.C.</t>
  </si>
  <si>
    <t>CMC CRITICAL MINERALS CORPORATION S.A.C.</t>
  </si>
  <si>
    <t>Jul</t>
  </si>
  <si>
    <t>EMPLEO SEGÚN GÉNERO Y TIPO DE EMPLEADOR</t>
  </si>
  <si>
    <t>Setiembre</t>
  </si>
  <si>
    <t>OTROS (2023: 46 titulares mineros, 2024: 50 titulares mineros)</t>
  </si>
  <si>
    <t>Set.</t>
  </si>
  <si>
    <t>COMPAÑIA MINERA COIMOLACHE S.A.</t>
  </si>
  <si>
    <t>Ago</t>
  </si>
  <si>
    <t>Octubre</t>
  </si>
  <si>
    <t>Oct. 2024</t>
  </si>
  <si>
    <t>Oct.</t>
  </si>
  <si>
    <t>Set</t>
  </si>
  <si>
    <t>Noviembre</t>
  </si>
  <si>
    <t>Nov. 2024</t>
  </si>
  <si>
    <t>Nov.</t>
  </si>
  <si>
    <t>Oct</t>
  </si>
  <si>
    <t>Tabla 06</t>
  </si>
  <si>
    <t>COMPAÑIA MINERA SAN IGNACIO DE MOROCOCHA S.A.A.</t>
  </si>
  <si>
    <t>2023*</t>
  </si>
  <si>
    <t>Según ESTAMIN Diciembre 2024</t>
  </si>
  <si>
    <t>Edición Nº 12 - 2024</t>
  </si>
  <si>
    <t>SEGÚN DEPARTAMENTO Y GÉNERO - DICIEMBRE 2024</t>
  </si>
  <si>
    <t>UCAYALI</t>
  </si>
  <si>
    <t>Dic.</t>
  </si>
  <si>
    <t>Variación Interanual - Diciembre</t>
  </si>
  <si>
    <t>Fuente: Dirección General de Minería - Ministerio de Energía y Minas.
- 2014-2019:  Información proporcionada por los Titulares Mineros a través de la Declaración Anual Consolidada (DAC).
- 2020-2024:  Información proporcionada por los Titulares Mineros a través del Declaración Estadística Mensual (ESTAMIN).
* Las cifras han sido ajustadas a lo reportado por los Titulares Mineros al 27 de enero de 2025.</t>
  </si>
  <si>
    <t>Fuente: Dirección General de Minería - Ministerio de Energía y Minas.
 *Las cifras han sido ajustadas a lo reportado por los Titulares Mineros al 28 de enero de 2025.</t>
  </si>
  <si>
    <t>Fuente: Dirección General de Minería - Ministerio de Energía y Minas.
Información proporcionada por los Titulares Mineros a través del Declaración Estadística Mensual (ESTAMIN).
* Las cifras han sido ajustadas a lo reportado por los Titulares Mineros al 27 de enero de 2025.</t>
  </si>
  <si>
    <t>VARIACIÓN INTERANUAL / DICIEMBRE</t>
  </si>
  <si>
    <t>Dic. 2023</t>
  </si>
  <si>
    <t>Dic. 2024</t>
  </si>
  <si>
    <t>VARIACIÓN INTERANUAL ACUMULADA / ENERO - DICIEMBRE</t>
  </si>
  <si>
    <t>Ene-Dic 2023</t>
  </si>
  <si>
    <t>Ene-Dic 2024</t>
  </si>
  <si>
    <t>Fuente: SUNAT, Nota Tributaria. Elaborado por Ministerio de Energía y Minas.
Fecha de consulta: 28 de enero de 2025.
* Incluye Ingresos Tributarios y No Tributarios mineros recaudados por SUNAT.</t>
  </si>
  <si>
    <t>Diciembre</t>
  </si>
  <si>
    <t>VARIACIÓN INTERANUAL ACUMULADA / ENERO-DICIEMBRE</t>
  </si>
  <si>
    <t>Fuente:  Dirección de Gestión Minera, DGM/  Fecha de consulta: 27 de enero de 2025.
Elaboración: Dirección General de Promoción y Sostenibilidad Minera, DGPSM.
(*) Información preliminar. Incluye producción aurífera estimada de mineros artesanales de Madre de Dios, Puno, Piura y Arequipa.
N/D: Información no disponible</t>
  </si>
  <si>
    <t>Fuente:  Dirección de Gestión Minera, DGM/  Fecha de consulta: 27 de enero de 2025.
Elaboración: Dirección General de Promoción y Sostenibilidad Minera, DGPSM.
(*) Información preliminar. Incluye producción aurífera estimada de mineros artesanales de Madre de Dios, Puno, Piura y Arequipa.</t>
  </si>
  <si>
    <t>DICIEMBRE</t>
  </si>
  <si>
    <t>ENERO - DICIEMBRE</t>
  </si>
  <si>
    <t>OTROS (2023: 287 titulares mineros, 2024: 264 titulares mineros)</t>
  </si>
  <si>
    <t>OTROS (2023: 32 titulares mineros, 2024: 35 titulares mineros)</t>
  </si>
  <si>
    <t>OTROS (2023: 83 titulares mineros, 2024: 88 titulares mineros)</t>
  </si>
  <si>
    <t>OTROS (2023: 31 titulares mineros, 2024: 34 titulares mineros)</t>
  </si>
  <si>
    <t>Fuente:  Dirección de Gestión Minera, DGM/  Fecha de consulta: 27 de enero de 2025.
Elaboración: Dirección de Promoción y Sostenibilidad Minera, DGPSM.
(*)Incluye producción cuprífera por proceso de flotación (TMF),  lixiviación y electro-obtención (TM). 
(**) Información preliminar. Incluye producción aurífera estimada de mineros artesanales de Madre de Dios, Puno, Piura y Arequipa.</t>
  </si>
  <si>
    <t>Fuente:  Dirección de Gestión Minera, DGM/  Fecha de consulta: 27 de enero de 2025.
Elaboración: Dirección de Promoción y Sostenibilidad Minera, DGPSM.
(*) Información preliminar. Incluye producción aurífera estimada de mineros artesanales de Madre de Dios, Puno, Piura y Arequipa.</t>
  </si>
  <si>
    <t>Fuente: Instituto Geológico Minero y Metalúrgico (INGEMMET) /  Fecha de consulta: 03 de enero de 2025.</t>
  </si>
  <si>
    <t>ÁREAS RESTRINGIDAS A LA MINERÍA - DICIEMBRE 2024</t>
  </si>
  <si>
    <t>Fuente: Dirección General de Minería - Ministerio de Energía y Minas.
- Información proporcionada por los Titulares Mineros a través del ESTAMIN.
- Las cifras han sido ajustadas a lo reportado por los Titulares Mineros al 27 de enero de 2025.</t>
  </si>
  <si>
    <t>ENERO-DICIEMBRE</t>
  </si>
  <si>
    <t>OPERADORES CONCENTRADOS PERUANOS S.A.C.</t>
  </si>
  <si>
    <t>OTROS (2023: 291 titulares mineros, 2024: 298 titulares mineros)</t>
  </si>
  <si>
    <t>OTROS (2023: 89 titulares mineros, 2024: 87 titulares mineros)</t>
  </si>
  <si>
    <t>OTROS (2023: 154 titulares mineros, 2024: 142 titulares mineros)</t>
  </si>
  <si>
    <t>OTROS (2023: 193 titulares mineros, 2024: 217 titulares mineros)</t>
  </si>
  <si>
    <t>OTROS (2023: 170 titulares mineros, 2024: 174 titulares mineros)</t>
  </si>
  <si>
    <t>OTROS (2023: 156 titulares mineros, 2024: 148 titulares mineros)</t>
  </si>
  <si>
    <t>OTROS (2023: 138 titulares mineros, 2024: 132 titulares mineros)</t>
  </si>
  <si>
    <r>
      <t>ACTIVIDAD MINERA - DICIEMBRE</t>
    </r>
    <r>
      <rPr>
        <b/>
        <sz val="12"/>
        <rFont val="Calibri"/>
        <family val="2"/>
      </rPr>
      <t xml:space="preserve"> 2024</t>
    </r>
  </si>
  <si>
    <t>Fuente:  Declaración Estadítica Mensual (ESTAMIN) - Ministerio de Energía y Minas.   /    Fecha de consulta: 27 de enero de 2025.</t>
  </si>
  <si>
    <t>2024
(Ene-Nov)</t>
  </si>
  <si>
    <t>VARIACIÓN INTERANUAL * EN MILLONES DE US$ / NOVIEMBRE</t>
  </si>
  <si>
    <t>Nov. 2023</t>
  </si>
  <si>
    <t>VARIACIÓN INTERANUAL ACUMULADA* EN MILLONES DE US$ / ENERO-NOVIEMBRE</t>
  </si>
  <si>
    <t>Ene-Nov 2023</t>
  </si>
  <si>
    <t>Ene-Nov 2024</t>
  </si>
  <si>
    <t>2024 (Ene-Nov)</t>
  </si>
  <si>
    <t>VARIACIÓN INTERANUAL * VOLUMEN /NOVIEMBRE</t>
  </si>
  <si>
    <t>VARIACIÓN INTERANUAL ACUMULADA * VOLUMEN / ENERO-NOVIEMBRE</t>
  </si>
  <si>
    <t>Fuente: BCRP, Cuadros Estadísticos Mensuales. Elaborado por el Ministerio de Energía y Minas
Fecha de consulta: 30 de enero de 2025.
* El cuadro contiene datos publicados por el Banco Central de Reserva del Perú. Los volúmenes para cada mineral se especifican a continuación:
. COBRE: Se considera las partidas arancelarias que corresponden a “Minerales de cobre y sus concentrados” y “Cátodos y secciones de cátodos de cobre refinado”.
. ORO: Se considera “Minerales de oro y sus concentrados”, así como “Refinados de oro”. Incluye estimación de exportaciones de oro no registradas por Aduanas.
. ZINC: Se considera “Minerales de zinc y sus concentrados” y “Zinc refinado”.
. HIERRO: Se considera “Hierro pellets” y “Hierro lodos y tortas”.
. PLATA: Se considera plata refinada y la partida “plata y sus concentrados”.
El volumen es calculado en base a la información que envía Aduanas en kg y se transforman a la unidades de referencia (es decir, de kilos a onzas troy, o de kilos a toneladas). En el caso del cobre y otros metales, en los que se considera concentrados, los volúmenes se ajustan por una ley promedio. Información disponible a la fecha de elaboración de este boletín.</t>
  </si>
  <si>
    <t>Nov</t>
  </si>
  <si>
    <t>Fuente: BCRP, Cuadros Estadísticos Mensuales. Elaborado por el Ministerio de Energía y Minas.
Fecha de consulta: 30 de enero de 2025.</t>
  </si>
  <si>
    <t>Fuente: BCRP, Cuadros Estadísticos Mensuales. Elaborado por el Ministerio de Energía y Minas
Fecha de consulta: 30 de enero de 2025.</t>
  </si>
  <si>
    <t xml:space="preserve">*Se considera las transferencias a los gobiernos locales, regionales y nacionales (universidades públicas).
Fuente: MEF - Portal de Transparencia Económica, Instituto Geológico Minero y Metalúrgico (INGEMMET). Elaborado por el Ministerio de Energía y Minas. 
** Fecha de consulta: 04 de febrero de 2025
   Canon Minero 2024
   Regalías Mineras 2024     
   Derecho de Vigencia y Penalidad  2024
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</si>
  <si>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Tabla 04</t>
  </si>
  <si>
    <t>EXTRACCIÓN MINERA NO METÁLICA Y CARBONÍFERA*</t>
  </si>
  <si>
    <t>RECURSO EXTRAÍDO</t>
  </si>
  <si>
    <t>VAR. %</t>
  </si>
  <si>
    <t>NO METÁLICO (TM)</t>
  </si>
  <si>
    <t>CALIZA / DOLOMITA</t>
  </si>
  <si>
    <t>FOSFATOS</t>
  </si>
  <si>
    <t>HORMIGÓN</t>
  </si>
  <si>
    <t>ARENA (GRUESA/FINA)</t>
  </si>
  <si>
    <t>CALCITA</t>
  </si>
  <si>
    <t>PIEDRA (CONSTRUCCIÓN)</t>
  </si>
  <si>
    <t>PUZOLANA</t>
  </si>
  <si>
    <t>SAL</t>
  </si>
  <si>
    <t>ARCILLAS</t>
  </si>
  <si>
    <t>CONCHUELAS</t>
  </si>
  <si>
    <t>ANDALUCITA</t>
  </si>
  <si>
    <t>TRAVERTINO</t>
  </si>
  <si>
    <t>SÍLICE</t>
  </si>
  <si>
    <t>BORATOS / ULEXITA</t>
  </si>
  <si>
    <t>YESO</t>
  </si>
  <si>
    <t>DIATOMITAS</t>
  </si>
  <si>
    <t>PIZARRA</t>
  </si>
  <si>
    <t>GRANITO</t>
  </si>
  <si>
    <t>BENTONITA</t>
  </si>
  <si>
    <t>PIROFILITA</t>
  </si>
  <si>
    <t>ARENISCA / CUARCITA</t>
  </si>
  <si>
    <t>ANDESITA</t>
  </si>
  <si>
    <t>CAOLÍN</t>
  </si>
  <si>
    <t>DOLOMITA</t>
  </si>
  <si>
    <t>BARITINA</t>
  </si>
  <si>
    <t>TALCO</t>
  </si>
  <si>
    <t>FELDESPATOS</t>
  </si>
  <si>
    <t>PIEDRA LAJA</t>
  </si>
  <si>
    <t>SILICATOS</t>
  </si>
  <si>
    <t>MÁRMOL</t>
  </si>
  <si>
    <t>GRANODIORITA ORNAMENTAL</t>
  </si>
  <si>
    <t>ARAGONITO</t>
  </si>
  <si>
    <t>SULFATOS</t>
  </si>
  <si>
    <t>ÓNIX</t>
  </si>
  <si>
    <t>CARBONÍFERA  (TM)</t>
  </si>
  <si>
    <t>CARBÓN ANTRACITA</t>
  </si>
  <si>
    <t>CARBÓN BITUMINOSO</t>
  </si>
  <si>
    <t>Fuente: Dirección de Gestión Minera, DGM / Fecha de consulta: 27 de enero de 2025.
Elaboración: Dirección General de Promoción y Sostenibilidad Minera, DGPSM.</t>
  </si>
  <si>
    <t>(*) Información preliminar</t>
  </si>
  <si>
    <t>Tabla 4.1</t>
  </si>
  <si>
    <t>EXTRACCIÓN MINERA NO METÁLICA SEGÚN DEPARTAMENTO*</t>
  </si>
  <si>
    <t xml:space="preserve">RECURSO EXTRAÍDO / DEPARTAMENTO </t>
  </si>
  <si>
    <t>VAR %</t>
  </si>
  <si>
    <t>CALIZA / DOLOMITA (TM)</t>
  </si>
  <si>
    <t>FOSFATOS (TM)</t>
  </si>
  <si>
    <t>HORMIGÓN (TM)</t>
  </si>
  <si>
    <t>ARENA (GRUESA/FINA) (TM)</t>
  </si>
  <si>
    <t>CALCITA (TM)</t>
  </si>
  <si>
    <t>PUZOLANA (TM)</t>
  </si>
  <si>
    <t>SAL (TM)</t>
  </si>
  <si>
    <t>ARCILLAS (TM)</t>
  </si>
  <si>
    <t>CONCHUELAS (TM)</t>
  </si>
  <si>
    <t>ANDALUCITA (TM)</t>
  </si>
  <si>
    <t>TRAVERTINO (TM)</t>
  </si>
  <si>
    <t>SÍLICE (TM)</t>
  </si>
  <si>
    <t>BORATOS / ULEXITA (TM)</t>
  </si>
  <si>
    <t>YESO (TM)</t>
  </si>
  <si>
    <t>DIATOMITAS (TM)</t>
  </si>
  <si>
    <t>PIZARRA (TM)</t>
  </si>
  <si>
    <t>GRANITO (TM)</t>
  </si>
  <si>
    <t>BENTONITA (TM)</t>
  </si>
  <si>
    <t>PIROFILITA (TM)</t>
  </si>
  <si>
    <t>ARENISCA / CUARCITA (TM)</t>
  </si>
  <si>
    <t>ANDESITA (TM)</t>
  </si>
  <si>
    <t>CAOLÍN (TM)</t>
  </si>
  <si>
    <t>DOLOMITA (TM)</t>
  </si>
  <si>
    <t>BARITINA (TM)</t>
  </si>
  <si>
    <t>TALCO (TM)</t>
  </si>
  <si>
    <t>FELDESPATOS (TM)</t>
  </si>
  <si>
    <t>PIEDRA LAJA  (TM)</t>
  </si>
  <si>
    <t>SILICATOS (TM)</t>
  </si>
  <si>
    <t>MÁRMOL (TM)</t>
  </si>
  <si>
    <t>GRANODIORITA ORNAMENTAL (TM)</t>
  </si>
  <si>
    <t>ARAGONITO  (TM)</t>
  </si>
  <si>
    <t>SULFATOS (TM)</t>
  </si>
  <si>
    <t>ÓNIX (TM)</t>
  </si>
  <si>
    <t>Fuente: Dirección de Gestión Minera, DGM / Fecha de consulta: 27 de enero de 2025.
Elaboración: Dirección General de Promoción y Sostenibilidad Minera, DGPSM.                                                                                                                                 
 (*) Información preliminar</t>
  </si>
  <si>
    <t>Tabla 4.2</t>
  </si>
  <si>
    <t>EXTRACCIÓN MINERA DE CARBÓN SEGÚN DEPARTAMENTO*</t>
  </si>
  <si>
    <t>RECURSO EXTRAÍDO / DEPARTAMENTO</t>
  </si>
  <si>
    <t xml:space="preserve"> (*) Información preliminar</t>
  </si>
  <si>
    <t xml:space="preserve">*Se considera las transferencias a los gobiernos locales, regionales y nacionales (universidades públicas).
Fuente: MEF - Portal de Transparencia Económica, Instituto Geológico Minero y Metalúrgico (INGEMMET). Elaborado por el Ministerio de Energía y Minas. 
** Fecha de consulta: 04 de febrero de 2025.
   Canon Minero 2024
   Regalías Mineras  2024
   Derecho de Vigencia y Penalidad 2024
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</si>
</sst>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4">
    <numFmt numFmtId="43" formatCode="_-* #,##0.00_-;\-* #,##0.00_-;_-* &quot;-&quot;??_-;_-@_-"/>
    <numFmt numFmtId="164" formatCode="_(* #,##0.00_);_(* \(#,##0.00\);_(* &quot;-&quot;??_);_(@_)"/>
    <numFmt numFmtId="165" formatCode="_ * #,##0.00_ ;_ * \-#,##0.00_ ;_ * &quot;-&quot;??_ ;_ @_ "/>
    <numFmt numFmtId="166" formatCode="0.0%"/>
    <numFmt numFmtId="167" formatCode="_-* #,##0.00\ _€_-;\-* #,##0.00\ _€_-;_-* &quot;-&quot;??\ _€_-;_-@_-"/>
    <numFmt numFmtId="168" formatCode="#,##0.0"/>
    <numFmt numFmtId="169" formatCode="_-* #,##0.00\ _P_t_s_-;\-* #,##0.00\ _P_t_s_-;_-* &quot;-&quot;??\ _P_t_s_-;_-@_-"/>
    <numFmt numFmtId="170" formatCode="_-* #,##0_-;\-* #,##0_-;_-* &quot;-&quot;??_-;_-@_-"/>
    <numFmt numFmtId="171" formatCode="_ * #,##0.0_ ;_ * \-#,##0.0_ ;_ * &quot;-&quot;??_ ;_ @_ "/>
    <numFmt numFmtId="172" formatCode="_-* #,##0.0_-;\-* #,##0.0_-;_-* &quot;-&quot;??_-;_-@_-"/>
    <numFmt numFmtId="173" formatCode="#,##0.0,,"/>
    <numFmt numFmtId="174" formatCode="_ * #,##0.0000_ ;_ * \-#,##0.0000_ ;_ * &quot;-&quot;??_ ;_ @_ "/>
    <numFmt numFmtId="175" formatCode="_ * #,##0_ ;_ * \-#,##0_ ;_ * &quot;-&quot;??_ ;_ @_ "/>
    <numFmt numFmtId="176" formatCode="0.000%"/>
    <numFmt numFmtId="177" formatCode="0.0000%"/>
    <numFmt numFmtId="178" formatCode="#,##0_ ;\-#,##0\ "/>
    <numFmt numFmtId="179" formatCode="0.000"/>
    <numFmt numFmtId="180" formatCode="#,##0;[Red]#,##0"/>
    <numFmt numFmtId="181" formatCode="[$-1010409]###,##0"/>
    <numFmt numFmtId="182" formatCode="_-* #,##0.000000_-;\-* #,##0.000000_-;_-* &quot;-&quot;??_-;_-@_-"/>
    <numFmt numFmtId="183" formatCode="_-* #,##0.000_-;\-* #,##0.000_-;_-* &quot;-&quot;??_-;_-@_-"/>
    <numFmt numFmtId="184" formatCode="0.00000%"/>
    <numFmt numFmtId="185" formatCode="#,##0.000"/>
    <numFmt numFmtId="186" formatCode="_ * #,##0.000_ ;_ * \-#,##0.000_ ;_ * &quot;-&quot;??_ ;_ @_ "/>
  </numFmts>
  <fonts count="7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8"/>
      <name val="Arial"/>
      <family val="2"/>
    </font>
    <font>
      <sz val="11"/>
      <name val="Calibri"/>
      <family val="2"/>
    </font>
    <font>
      <sz val="11"/>
      <name val="Calibri"/>
      <family val="2"/>
    </font>
    <font>
      <b/>
      <sz val="18"/>
      <name val="Century Gothic"/>
      <family val="2"/>
    </font>
    <font>
      <sz val="14"/>
      <name val="Century Gothic"/>
      <family val="2"/>
    </font>
    <font>
      <u/>
      <sz val="11"/>
      <color theme="10"/>
      <name val="Calibri"/>
      <family val="2"/>
      <scheme val="minor"/>
    </font>
    <font>
      <sz val="11"/>
      <color theme="1"/>
      <name val="Century Gothic"/>
      <family val="2"/>
    </font>
    <font>
      <b/>
      <sz val="14"/>
      <color rgb="FF00519E"/>
      <name val="Century Gothic"/>
      <family val="2"/>
    </font>
    <font>
      <sz val="10"/>
      <color theme="0"/>
      <name val="Calibri"/>
      <family val="2"/>
      <scheme val="minor"/>
    </font>
    <font>
      <b/>
      <sz val="10"/>
      <color rgb="FF000000"/>
      <name val="Calibri"/>
      <family val="2"/>
    </font>
    <font>
      <b/>
      <sz val="12"/>
      <color rgb="FF000000"/>
      <name val="Calibri"/>
      <family val="2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000000"/>
      <name val="Calibri"/>
      <family val="2"/>
    </font>
    <font>
      <sz val="10"/>
      <color theme="1"/>
      <name val="Calibri"/>
      <family val="2"/>
    </font>
    <font>
      <sz val="11"/>
      <color theme="1"/>
      <name val="Calibri Light"/>
      <family val="2"/>
      <scheme val="major"/>
    </font>
    <font>
      <b/>
      <sz val="11"/>
      <color rgb="FF00B050"/>
      <name val="Calibri Light"/>
      <family val="2"/>
      <scheme val="major"/>
    </font>
    <font>
      <sz val="11"/>
      <color rgb="FF00B050"/>
      <name val="Calibri Light"/>
      <family val="2"/>
      <scheme val="major"/>
    </font>
    <font>
      <b/>
      <sz val="11"/>
      <color theme="5" tint="-0.249977111117893"/>
      <name val="Calibri Light"/>
      <family val="2"/>
      <scheme val="major"/>
    </font>
    <font>
      <sz val="11"/>
      <color theme="5" tint="-0.249977111117893"/>
      <name val="Calibri Light"/>
      <family val="2"/>
      <scheme val="major"/>
    </font>
    <font>
      <b/>
      <sz val="11"/>
      <color rgb="FF305496"/>
      <name val="Calibri Light"/>
      <family val="2"/>
      <scheme val="major"/>
    </font>
    <font>
      <sz val="11"/>
      <color rgb="FF305496"/>
      <name val="Calibri Light"/>
      <family val="2"/>
      <scheme val="major"/>
    </font>
    <font>
      <b/>
      <sz val="22"/>
      <color theme="3" tint="-0.499984740745262"/>
      <name val="Calibri Light"/>
      <family val="2"/>
      <scheme val="major"/>
    </font>
    <font>
      <b/>
      <sz val="22"/>
      <color theme="1"/>
      <name val="Calibri Light"/>
      <family val="2"/>
      <scheme val="major"/>
    </font>
    <font>
      <b/>
      <sz val="22"/>
      <color rgb="FF002060"/>
      <name val="Calibri Light"/>
      <family val="2"/>
      <scheme val="major"/>
    </font>
    <font>
      <b/>
      <sz val="10"/>
      <color indexed="8"/>
      <name val="Calibri"/>
      <family val="2"/>
    </font>
    <font>
      <sz val="10"/>
      <color rgb="FFFFFFFF"/>
      <name val="Calibri"/>
      <family val="2"/>
    </font>
    <font>
      <i/>
      <sz val="10"/>
      <color rgb="FF000000"/>
      <name val="Calibri"/>
      <family val="2"/>
    </font>
    <font>
      <sz val="7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0"/>
      <name val="Calibri"/>
      <family val="2"/>
    </font>
    <font>
      <sz val="10"/>
      <name val="Calibri"/>
      <family val="2"/>
    </font>
    <font>
      <b/>
      <sz val="10"/>
      <color rgb="FFFFFFFF"/>
      <name val="Calibri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i/>
      <sz val="10"/>
      <color theme="0" tint="-0.499984740745262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0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 tint="-0.499984740745262"/>
      <name val="Calibri"/>
      <family val="2"/>
      <scheme val="minor"/>
    </font>
    <font>
      <b/>
      <sz val="10"/>
      <color theme="0" tint="-4.9989318521683403E-2"/>
      <name val="Calibri"/>
      <family val="2"/>
      <scheme val="minor"/>
    </font>
    <font>
      <i/>
      <sz val="10"/>
      <name val="Calibri"/>
      <family val="2"/>
      <scheme val="minor"/>
    </font>
    <font>
      <b/>
      <sz val="10"/>
      <color theme="1"/>
      <name val="Calibri"/>
      <family val="2"/>
    </font>
    <font>
      <sz val="12"/>
      <name val="Calibri"/>
      <family val="2"/>
    </font>
    <font>
      <i/>
      <sz val="10"/>
      <color theme="1"/>
      <name val="Calibri"/>
      <family val="2"/>
    </font>
    <font>
      <b/>
      <sz val="16"/>
      <color rgb="FF000000"/>
      <name val="Calibri"/>
      <family val="2"/>
    </font>
    <font>
      <sz val="10"/>
      <color theme="0"/>
      <name val="Calibri"/>
      <family val="2"/>
    </font>
    <font>
      <b/>
      <sz val="12"/>
      <name val="Calibri"/>
      <family val="2"/>
    </font>
    <font>
      <sz val="10"/>
      <color rgb="FFFF0000"/>
      <name val="Calibri"/>
      <family val="2"/>
    </font>
    <font>
      <sz val="8"/>
      <color rgb="FF4D5156"/>
      <name val="Arial"/>
      <family val="2"/>
    </font>
    <font>
      <i/>
      <sz val="10"/>
      <name val="Calibri"/>
      <family val="2"/>
    </font>
    <font>
      <sz val="16"/>
      <color rgb="FF000000"/>
      <name val="Calibri"/>
      <family val="2"/>
    </font>
    <font>
      <b/>
      <sz val="10"/>
      <color rgb="FFFFFFFF"/>
      <name val="Calibri Light"/>
      <family val="2"/>
      <scheme val="major"/>
    </font>
    <font>
      <sz val="10"/>
      <color rgb="FF000000"/>
      <name val="Calibri Light"/>
      <family val="2"/>
      <scheme val="major"/>
    </font>
    <font>
      <b/>
      <sz val="10"/>
      <color rgb="FF000000"/>
      <name val="Calibri Light"/>
      <family val="2"/>
      <scheme val="major"/>
    </font>
    <font>
      <sz val="10"/>
      <color theme="1"/>
      <name val="Calibri Light"/>
      <family val="2"/>
      <scheme val="major"/>
    </font>
    <font>
      <b/>
      <sz val="10"/>
      <color theme="1"/>
      <name val="Calibri Light"/>
      <family val="2"/>
      <scheme val="major"/>
    </font>
    <font>
      <i/>
      <sz val="10"/>
      <color theme="1"/>
      <name val="Calibri Light"/>
      <family val="2"/>
      <scheme val="major"/>
    </font>
    <font>
      <b/>
      <sz val="12"/>
      <color theme="0"/>
      <name val="Calibri Light"/>
      <family val="2"/>
      <scheme val="major"/>
    </font>
    <font>
      <sz val="14"/>
      <color theme="1"/>
      <name val="Calibri Light"/>
      <family val="2"/>
      <scheme val="major"/>
    </font>
    <font>
      <i/>
      <sz val="11"/>
      <color theme="1"/>
      <name val="Calibri Light"/>
      <family val="2"/>
      <scheme val="major"/>
    </font>
    <font>
      <u/>
      <sz val="11"/>
      <color theme="8" tint="-0.249977111117893"/>
      <name val="Century Gothic"/>
      <family val="2"/>
    </font>
    <font>
      <sz val="11"/>
      <color theme="8" tint="-0.249977111117893"/>
      <name val="Century Gothic"/>
      <family val="2"/>
    </font>
    <font>
      <sz val="8"/>
      <color rgb="FF000000"/>
      <name val="Arial"/>
      <family val="2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entury Gothic"/>
      <family val="2"/>
    </font>
    <font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</patternFill>
    </fill>
    <fill>
      <patternFill patternType="solid">
        <fgColor rgb="FFFFFFFF"/>
        <bgColor rgb="FFFFFFFF"/>
      </patternFill>
    </fill>
    <fill>
      <patternFill patternType="solid">
        <fgColor rgb="FFC3A560"/>
        <bgColor indexed="64"/>
      </patternFill>
    </fill>
    <fill>
      <patternFill patternType="solid">
        <fgColor rgb="FF0081B0"/>
        <bgColor indexed="64"/>
      </patternFill>
    </fill>
    <fill>
      <patternFill patternType="solid">
        <fgColor rgb="FF7F7F7F"/>
        <bgColor rgb="FF7F7F7F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 tint="-0.499984740745262"/>
        <bgColor rgb="FFC00000"/>
      </patternFill>
    </fill>
    <fill>
      <patternFill patternType="solid">
        <fgColor theme="0"/>
        <bgColor rgb="FF7F7F7F"/>
      </patternFill>
    </fill>
    <fill>
      <patternFill patternType="solid">
        <fgColor rgb="FFF2F2F2"/>
        <bgColor rgb="FFF2F2F2"/>
      </patternFill>
    </fill>
    <fill>
      <patternFill patternType="solid">
        <fgColor rgb="FFFFFFFF"/>
        <bgColor indexed="64"/>
      </patternFill>
    </fill>
    <fill>
      <patternFill patternType="solid">
        <fgColor rgb="FFD8D8D8"/>
        <bgColor rgb="FFD8D8D8"/>
      </patternFill>
    </fill>
    <fill>
      <patternFill patternType="solid">
        <fgColor rgb="FF808080"/>
        <bgColor indexed="64"/>
      </patternFill>
    </fill>
    <fill>
      <patternFill patternType="solid">
        <fgColor theme="0" tint="-0.499984740745262"/>
        <bgColor theme="4" tint="0.79998168889431442"/>
      </patternFill>
    </fill>
    <fill>
      <patternFill patternType="solid">
        <fgColor rgb="FFFFFF00"/>
        <bgColor indexed="64"/>
      </patternFill>
    </fill>
  </fills>
  <borders count="7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/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206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rgb="FF5B9BD5"/>
      </bottom>
      <diagonal/>
    </border>
    <border>
      <left/>
      <right/>
      <top style="medium">
        <color rgb="FF5B9BD5"/>
      </top>
      <bottom style="medium">
        <color rgb="FF5B9BD5"/>
      </bottom>
      <diagonal/>
    </border>
    <border>
      <left/>
      <right/>
      <top style="medium">
        <color rgb="FF5B9BD5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indexed="64"/>
      </top>
      <bottom style="medium">
        <color rgb="FF5B9BD5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rgb="FF534A51"/>
      </top>
      <bottom/>
      <diagonal/>
    </border>
    <border>
      <left/>
      <right/>
      <top style="thick">
        <color rgb="FF534A51"/>
      </top>
      <bottom style="thin">
        <color rgb="FF534A51"/>
      </bottom>
      <diagonal/>
    </border>
    <border>
      <left/>
      <right/>
      <top style="thin">
        <color rgb="FF534A51"/>
      </top>
      <bottom style="thin">
        <color rgb="FF534A51"/>
      </bottom>
      <diagonal/>
    </border>
    <border>
      <left/>
      <right/>
      <top/>
      <bottom style="thick">
        <color rgb="FF534A51"/>
      </bottom>
      <diagonal/>
    </border>
    <border>
      <left/>
      <right/>
      <top style="thick">
        <color rgb="FF534A51"/>
      </top>
      <bottom style="thick">
        <color rgb="FF534A51"/>
      </bottom>
      <diagonal/>
    </border>
    <border>
      <left/>
      <right style="dashed">
        <color indexed="64"/>
      </right>
      <top/>
      <bottom/>
      <diagonal/>
    </border>
    <border>
      <left/>
      <right style="thin">
        <color theme="1"/>
      </right>
      <top/>
      <bottom/>
      <diagonal/>
    </border>
    <border>
      <left/>
      <right/>
      <top style="thin">
        <color theme="1"/>
      </top>
      <bottom style="thin">
        <color theme="1"/>
      </bottom>
      <diagonal/>
    </border>
  </borders>
  <cellStyleXfs count="32">
    <xf numFmtId="0" fontId="0" fillId="0" borderId="0"/>
    <xf numFmtId="9" fontId="1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5" fillId="0" borderId="0"/>
    <xf numFmtId="0" fontId="6" fillId="2" borderId="0">
      <alignment horizontal="left"/>
    </xf>
    <xf numFmtId="164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3" fontId="5" fillId="0" borderId="0" applyFont="0" applyFill="0" applyBorder="0" applyAlignment="0" applyProtection="0"/>
    <xf numFmtId="0" fontId="2" fillId="0" borderId="0"/>
    <xf numFmtId="0" fontId="2" fillId="0" borderId="0"/>
    <xf numFmtId="167" fontId="1" fillId="0" borderId="0" applyFont="0" applyFill="0" applyBorder="0" applyAlignment="0" applyProtection="0"/>
    <xf numFmtId="0" fontId="2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9" fontId="8" fillId="0" borderId="0" applyFont="0" applyFill="0" applyBorder="0" applyAlignment="0" applyProtection="0"/>
    <xf numFmtId="0" fontId="10" fillId="0" borderId="0"/>
    <xf numFmtId="0" fontId="9" fillId="0" borderId="0"/>
    <xf numFmtId="0" fontId="1" fillId="0" borderId="0"/>
    <xf numFmtId="0" fontId="13" fillId="0" borderId="0" applyNumberFormat="0" applyFill="0" applyBorder="0" applyAlignment="0" applyProtection="0"/>
    <xf numFmtId="0" fontId="19" fillId="0" borderId="0"/>
    <xf numFmtId="0" fontId="1" fillId="0" borderId="0"/>
    <xf numFmtId="0" fontId="7" fillId="3" borderId="0" applyNumberFormat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78" fillId="0" borderId="0" applyBorder="0"/>
    <xf numFmtId="0" fontId="5" fillId="0" borderId="0" applyBorder="0"/>
  </cellStyleXfs>
  <cellXfs count="1081">
    <xf numFmtId="0" fontId="0" fillId="0" borderId="0" xfId="0"/>
    <xf numFmtId="0" fontId="0" fillId="2" borderId="0" xfId="0" applyFill="1"/>
    <xf numFmtId="0" fontId="6" fillId="2" borderId="0" xfId="9" applyAlignment="1">
      <alignment horizontal="center"/>
    </xf>
    <xf numFmtId="0" fontId="6" fillId="2" borderId="0" xfId="9">
      <alignment horizontal="left"/>
    </xf>
    <xf numFmtId="0" fontId="0" fillId="0" borderId="0" xfId="0" applyAlignment="1">
      <alignment vertical="center"/>
    </xf>
    <xf numFmtId="0" fontId="2" fillId="0" borderId="0" xfId="5"/>
    <xf numFmtId="0" fontId="4" fillId="2" borderId="0" xfId="0" applyFont="1" applyFill="1"/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horizontal="center"/>
    </xf>
    <xf numFmtId="0" fontId="4" fillId="0" borderId="0" xfId="0" applyFont="1"/>
    <xf numFmtId="166" fontId="4" fillId="2" borderId="0" xfId="1" applyNumberFormat="1" applyFont="1" applyFill="1"/>
    <xf numFmtId="10" fontId="0" fillId="0" borderId="0" xfId="0" applyNumberFormat="1" applyAlignment="1">
      <alignment horizontal="center" vertical="center"/>
    </xf>
    <xf numFmtId="0" fontId="0" fillId="0" borderId="0" xfId="0" applyAlignment="1">
      <alignment horizontal="right" vertical="center"/>
    </xf>
    <xf numFmtId="166" fontId="0" fillId="0" borderId="0" xfId="0" applyNumberFormat="1" applyAlignment="1">
      <alignment horizontal="center" vertical="center"/>
    </xf>
    <xf numFmtId="0" fontId="14" fillId="2" borderId="0" xfId="0" applyFont="1" applyFill="1"/>
    <xf numFmtId="49" fontId="15" fillId="2" borderId="0" xfId="23" applyNumberFormat="1" applyFont="1" applyFill="1" applyAlignment="1">
      <alignment horizontal="left" vertical="center"/>
    </xf>
    <xf numFmtId="49" fontId="11" fillId="2" borderId="0" xfId="23" applyNumberFormat="1" applyFont="1" applyFill="1" applyAlignment="1">
      <alignment vertical="center"/>
    </xf>
    <xf numFmtId="49" fontId="12" fillId="2" borderId="0" xfId="23" applyNumberFormat="1" applyFont="1" applyFill="1" applyAlignment="1">
      <alignment vertical="center"/>
    </xf>
    <xf numFmtId="0" fontId="16" fillId="2" borderId="0" xfId="0" applyFont="1" applyFill="1"/>
    <xf numFmtId="0" fontId="0" fillId="2" borderId="0" xfId="0" applyFill="1" applyAlignment="1">
      <alignment horizontal="center"/>
    </xf>
    <xf numFmtId="0" fontId="0" fillId="2" borderId="0" xfId="0" applyFill="1" applyAlignment="1">
      <alignment horizontal="left"/>
    </xf>
    <xf numFmtId="170" fontId="4" fillId="2" borderId="0" xfId="19" applyNumberFormat="1" applyFont="1" applyFill="1"/>
    <xf numFmtId="0" fontId="17" fillId="4" borderId="0" xfId="5" applyFont="1" applyFill="1" applyAlignment="1">
      <alignment horizontal="left"/>
    </xf>
    <xf numFmtId="0" fontId="21" fillId="4" borderId="0" xfId="5" applyFont="1" applyFill="1" applyAlignment="1">
      <alignment horizontal="center"/>
    </xf>
    <xf numFmtId="0" fontId="2" fillId="4" borderId="0" xfId="5" applyFill="1"/>
    <xf numFmtId="0" fontId="18" fillId="4" borderId="0" xfId="5" applyFont="1" applyFill="1" applyAlignment="1">
      <alignment horizontal="left"/>
    </xf>
    <xf numFmtId="0" fontId="22" fillId="0" borderId="0" xfId="0" applyFont="1"/>
    <xf numFmtId="0" fontId="14" fillId="0" borderId="0" xfId="0" applyFont="1"/>
    <xf numFmtId="0" fontId="23" fillId="0" borderId="0" xfId="26" applyFont="1" applyAlignment="1">
      <alignment vertical="center"/>
    </xf>
    <xf numFmtId="14" fontId="23" fillId="0" borderId="0" xfId="26" applyNumberFormat="1" applyFont="1" applyAlignment="1">
      <alignment vertical="center"/>
    </xf>
    <xf numFmtId="0" fontId="23" fillId="0" borderId="0" xfId="26" applyFont="1" applyAlignment="1">
      <alignment horizontal="center" vertical="center"/>
    </xf>
    <xf numFmtId="14" fontId="23" fillId="0" borderId="0" xfId="26" applyNumberFormat="1" applyFont="1" applyAlignment="1">
      <alignment horizontal="center" vertical="center"/>
    </xf>
    <xf numFmtId="0" fontId="24" fillId="2" borderId="0" xfId="26" applyFont="1" applyFill="1" applyAlignment="1">
      <alignment horizontal="left" vertical="center"/>
    </xf>
    <xf numFmtId="0" fontId="25" fillId="2" borderId="0" xfId="26" applyFont="1" applyFill="1" applyAlignment="1">
      <alignment horizontal="left" vertical="center"/>
    </xf>
    <xf numFmtId="3" fontId="25" fillId="2" borderId="0" xfId="26" applyNumberFormat="1" applyFont="1" applyFill="1" applyAlignment="1">
      <alignment horizontal="center" vertical="center"/>
    </xf>
    <xf numFmtId="0" fontId="25" fillId="2" borderId="0" xfId="26" applyFont="1" applyFill="1" applyAlignment="1">
      <alignment horizontal="center" vertical="center"/>
    </xf>
    <xf numFmtId="14" fontId="25" fillId="2" borderId="0" xfId="26" applyNumberFormat="1" applyFont="1" applyFill="1" applyAlignment="1">
      <alignment horizontal="center" vertical="center"/>
    </xf>
    <xf numFmtId="168" fontId="25" fillId="2" borderId="0" xfId="26" applyNumberFormat="1" applyFont="1" applyFill="1" applyAlignment="1">
      <alignment horizontal="center" vertical="center"/>
    </xf>
    <xf numFmtId="0" fontId="23" fillId="2" borderId="0" xfId="26" applyFont="1" applyFill="1" applyAlignment="1">
      <alignment vertical="center"/>
    </xf>
    <xf numFmtId="14" fontId="23" fillId="2" borderId="0" xfId="26" applyNumberFormat="1" applyFont="1" applyFill="1" applyAlignment="1">
      <alignment vertical="center"/>
    </xf>
    <xf numFmtId="0" fontId="26" fillId="2" borderId="0" xfId="26" applyFont="1" applyFill="1" applyAlignment="1">
      <alignment horizontal="left" vertical="center"/>
    </xf>
    <xf numFmtId="0" fontId="27" fillId="2" borderId="0" xfId="26" applyFont="1" applyFill="1" applyAlignment="1">
      <alignment horizontal="left" vertical="center"/>
    </xf>
    <xf numFmtId="0" fontId="27" fillId="2" borderId="0" xfId="26" applyFont="1" applyFill="1" applyAlignment="1">
      <alignment horizontal="center" vertical="center"/>
    </xf>
    <xf numFmtId="14" fontId="27" fillId="2" borderId="0" xfId="26" applyNumberFormat="1" applyFont="1" applyFill="1" applyAlignment="1">
      <alignment horizontal="center" vertical="center"/>
    </xf>
    <xf numFmtId="168" fontId="27" fillId="2" borderId="0" xfId="26" applyNumberFormat="1" applyFont="1" applyFill="1" applyAlignment="1">
      <alignment horizontal="center" vertical="center"/>
    </xf>
    <xf numFmtId="3" fontId="27" fillId="2" borderId="0" xfId="26" applyNumberFormat="1" applyFont="1" applyFill="1" applyAlignment="1">
      <alignment horizontal="center" vertical="center"/>
    </xf>
    <xf numFmtId="0" fontId="29" fillId="0" borderId="0" xfId="26" applyFont="1" applyAlignment="1">
      <alignment horizontal="left" vertical="center"/>
    </xf>
    <xf numFmtId="0" fontId="29" fillId="0" borderId="0" xfId="26" applyFont="1" applyAlignment="1">
      <alignment horizontal="center" vertical="center"/>
    </xf>
    <xf numFmtId="14" fontId="29" fillId="0" borderId="0" xfId="26" applyNumberFormat="1" applyFont="1" applyAlignment="1">
      <alignment horizontal="center" vertical="center"/>
    </xf>
    <xf numFmtId="168" fontId="29" fillId="0" borderId="0" xfId="26" applyNumberFormat="1" applyFont="1" applyAlignment="1">
      <alignment horizontal="center" vertical="center"/>
    </xf>
    <xf numFmtId="0" fontId="28" fillId="2" borderId="0" xfId="26" applyFont="1" applyFill="1" applyAlignment="1">
      <alignment horizontal="left" vertical="center"/>
    </xf>
    <xf numFmtId="0" fontId="29" fillId="2" borderId="0" xfId="26" applyFont="1" applyFill="1" applyAlignment="1">
      <alignment horizontal="left" vertical="center"/>
    </xf>
    <xf numFmtId="0" fontId="29" fillId="2" borderId="0" xfId="26" applyFont="1" applyFill="1" applyAlignment="1">
      <alignment horizontal="center" vertical="center"/>
    </xf>
    <xf numFmtId="14" fontId="29" fillId="2" borderId="0" xfId="26" applyNumberFormat="1" applyFont="1" applyFill="1" applyAlignment="1">
      <alignment horizontal="center" vertical="center"/>
    </xf>
    <xf numFmtId="168" fontId="29" fillId="2" borderId="0" xfId="26" applyNumberFormat="1" applyFont="1" applyFill="1" applyAlignment="1">
      <alignment horizontal="center" vertical="center"/>
    </xf>
    <xf numFmtId="0" fontId="21" fillId="4" borderId="0" xfId="5" applyFont="1" applyFill="1" applyAlignment="1">
      <alignment horizontal="left"/>
    </xf>
    <xf numFmtId="171" fontId="21" fillId="0" borderId="0" xfId="5" applyNumberFormat="1" applyFont="1" applyAlignment="1">
      <alignment horizontal="center"/>
    </xf>
    <xf numFmtId="171" fontId="21" fillId="4" borderId="0" xfId="5" applyNumberFormat="1" applyFont="1" applyFill="1" applyAlignment="1">
      <alignment horizontal="center"/>
    </xf>
    <xf numFmtId="171" fontId="21" fillId="4" borderId="0" xfId="5" applyNumberFormat="1" applyFont="1" applyFill="1" applyAlignment="1">
      <alignment horizontal="center" vertical="center"/>
    </xf>
    <xf numFmtId="165" fontId="2" fillId="4" borderId="0" xfId="5" applyNumberFormat="1" applyFill="1"/>
    <xf numFmtId="168" fontId="20" fillId="8" borderId="1" xfId="0" applyNumberFormat="1" applyFont="1" applyFill="1" applyBorder="1" applyAlignment="1">
      <alignment horizontal="right" vertical="center"/>
    </xf>
    <xf numFmtId="173" fontId="36" fillId="2" borderId="0" xfId="20" applyNumberFormat="1" applyFont="1" applyFill="1" applyAlignment="1">
      <alignment horizontal="right"/>
    </xf>
    <xf numFmtId="171" fontId="21" fillId="4" borderId="0" xfId="5" applyNumberFormat="1" applyFont="1" applyFill="1" applyAlignment="1">
      <alignment vertical="center"/>
    </xf>
    <xf numFmtId="0" fontId="2" fillId="4" borderId="0" xfId="5" applyFill="1" applyAlignment="1">
      <alignment horizontal="left"/>
    </xf>
    <xf numFmtId="165" fontId="2" fillId="4" borderId="0" xfId="5" applyNumberFormat="1" applyFill="1" applyAlignment="1">
      <alignment horizontal="center"/>
    </xf>
    <xf numFmtId="0" fontId="33" fillId="0" borderId="0" xfId="0" applyFont="1" applyAlignment="1">
      <alignment vertical="center" wrapText="1"/>
    </xf>
    <xf numFmtId="173" fontId="36" fillId="2" borderId="0" xfId="19" applyNumberFormat="1" applyFont="1" applyFill="1" applyAlignment="1">
      <alignment horizontal="right"/>
    </xf>
    <xf numFmtId="43" fontId="2" fillId="2" borderId="0" xfId="19" applyFont="1" applyFill="1" applyAlignment="1">
      <alignment horizontal="center"/>
    </xf>
    <xf numFmtId="0" fontId="2" fillId="9" borderId="0" xfId="5" applyFill="1" applyAlignment="1">
      <alignment horizontal="center"/>
    </xf>
    <xf numFmtId="0" fontId="2" fillId="4" borderId="0" xfId="5" applyFill="1" applyAlignment="1">
      <alignment horizontal="center"/>
    </xf>
    <xf numFmtId="0" fontId="2" fillId="9" borderId="0" xfId="5" applyFill="1" applyAlignment="1">
      <alignment vertical="center"/>
    </xf>
    <xf numFmtId="0" fontId="2" fillId="2" borderId="0" xfId="5" applyFill="1" applyAlignment="1">
      <alignment horizontal="center"/>
    </xf>
    <xf numFmtId="0" fontId="17" fillId="4" borderId="0" xfId="2" applyFont="1" applyFill="1"/>
    <xf numFmtId="0" fontId="41" fillId="2" borderId="0" xfId="0" applyFont="1" applyFill="1" applyAlignment="1">
      <alignment horizontal="left"/>
    </xf>
    <xf numFmtId="0" fontId="42" fillId="2" borderId="0" xfId="0" applyFont="1" applyFill="1" applyAlignment="1">
      <alignment horizontal="left"/>
    </xf>
    <xf numFmtId="0" fontId="4" fillId="0" borderId="0" xfId="0" applyFont="1" applyAlignment="1">
      <alignment horizontal="center"/>
    </xf>
    <xf numFmtId="0" fontId="20" fillId="2" borderId="0" xfId="0" applyFont="1" applyFill="1" applyAlignment="1">
      <alignment horizontal="left"/>
    </xf>
    <xf numFmtId="0" fontId="43" fillId="10" borderId="0" xfId="0" applyFont="1" applyFill="1" applyAlignment="1">
      <alignment horizontal="left"/>
    </xf>
    <xf numFmtId="0" fontId="43" fillId="10" borderId="0" xfId="0" applyFont="1" applyFill="1" applyAlignment="1">
      <alignment horizontal="center"/>
    </xf>
    <xf numFmtId="0" fontId="44" fillId="2" borderId="4" xfId="0" applyFont="1" applyFill="1" applyBorder="1" applyAlignment="1">
      <alignment horizontal="left"/>
    </xf>
    <xf numFmtId="0" fontId="44" fillId="2" borderId="4" xfId="0" applyFont="1" applyFill="1" applyBorder="1" applyAlignment="1">
      <alignment horizontal="center"/>
    </xf>
    <xf numFmtId="10" fontId="4" fillId="2" borderId="0" xfId="1" applyNumberFormat="1" applyFont="1" applyFill="1" applyAlignment="1">
      <alignment horizontal="center" vertical="center"/>
    </xf>
    <xf numFmtId="4" fontId="4" fillId="2" borderId="0" xfId="0" applyNumberFormat="1" applyFont="1" applyFill="1" applyAlignment="1">
      <alignment horizontal="center" vertical="center"/>
    </xf>
    <xf numFmtId="3" fontId="4" fillId="2" borderId="0" xfId="0" applyNumberFormat="1" applyFont="1" applyFill="1" applyAlignment="1">
      <alignment horizontal="center" vertical="center"/>
    </xf>
    <xf numFmtId="4" fontId="4" fillId="2" borderId="0" xfId="0" applyNumberFormat="1" applyFont="1" applyFill="1"/>
    <xf numFmtId="0" fontId="20" fillId="11" borderId="1" xfId="0" applyFont="1" applyFill="1" applyBorder="1" applyAlignment="1">
      <alignment horizontal="left"/>
    </xf>
    <xf numFmtId="0" fontId="20" fillId="11" borderId="1" xfId="0" applyFont="1" applyFill="1" applyBorder="1" applyAlignment="1">
      <alignment horizontal="left" vertical="center"/>
    </xf>
    <xf numFmtId="0" fontId="45" fillId="2" borderId="0" xfId="0" applyFont="1" applyFill="1" applyAlignment="1">
      <alignment horizontal="left" indent="1"/>
    </xf>
    <xf numFmtId="3" fontId="4" fillId="2" borderId="0" xfId="0" applyNumberFormat="1" applyFont="1" applyFill="1"/>
    <xf numFmtId="10" fontId="4" fillId="0" borderId="0" xfId="0" applyNumberFormat="1" applyFont="1" applyAlignment="1">
      <alignment horizontal="center"/>
    </xf>
    <xf numFmtId="10" fontId="4" fillId="2" borderId="0" xfId="1" applyNumberFormat="1" applyFont="1" applyFill="1" applyAlignment="1">
      <alignment horizontal="center"/>
    </xf>
    <xf numFmtId="4" fontId="4" fillId="2" borderId="0" xfId="0" applyNumberFormat="1" applyFont="1" applyFill="1" applyAlignment="1">
      <alignment horizontal="center"/>
    </xf>
    <xf numFmtId="0" fontId="3" fillId="2" borderId="0" xfId="9" applyFont="1">
      <alignment horizontal="left"/>
    </xf>
    <xf numFmtId="0" fontId="3" fillId="2" borderId="0" xfId="9" applyFont="1" applyAlignment="1">
      <alignment horizontal="center" vertical="center"/>
    </xf>
    <xf numFmtId="0" fontId="16" fillId="2" borderId="0" xfId="9" applyFont="1">
      <alignment horizontal="left"/>
    </xf>
    <xf numFmtId="175" fontId="0" fillId="0" borderId="0" xfId="0" applyNumberFormat="1"/>
    <xf numFmtId="0" fontId="46" fillId="2" borderId="0" xfId="0" applyFont="1" applyFill="1" applyAlignment="1">
      <alignment horizontal="left"/>
    </xf>
    <xf numFmtId="0" fontId="43" fillId="10" borderId="0" xfId="0" applyFont="1" applyFill="1" applyAlignment="1">
      <alignment horizontal="left" vertical="center"/>
    </xf>
    <xf numFmtId="0" fontId="43" fillId="10" borderId="0" xfId="0" applyFont="1" applyFill="1" applyAlignment="1">
      <alignment horizontal="right" vertical="center"/>
    </xf>
    <xf numFmtId="0" fontId="43" fillId="10" borderId="0" xfId="0" applyFont="1" applyFill="1" applyAlignment="1">
      <alignment horizontal="right" vertical="center" indent="1"/>
    </xf>
    <xf numFmtId="0" fontId="0" fillId="2" borderId="0" xfId="0" applyFill="1" applyAlignment="1">
      <alignment vertical="center"/>
    </xf>
    <xf numFmtId="0" fontId="4" fillId="2" borderId="0" xfId="0" applyFont="1" applyFill="1" applyAlignment="1">
      <alignment horizontal="left" indent="1"/>
    </xf>
    <xf numFmtId="170" fontId="4" fillId="2" borderId="0" xfId="19" applyNumberFormat="1" applyFont="1" applyFill="1" applyAlignment="1">
      <alignment horizontal="center" vertical="center"/>
    </xf>
    <xf numFmtId="3" fontId="0" fillId="2" borderId="0" xfId="0" applyNumberFormat="1" applyFill="1"/>
    <xf numFmtId="172" fontId="43" fillId="10" borderId="0" xfId="19" applyNumberFormat="1" applyFont="1" applyFill="1" applyAlignment="1">
      <alignment horizontal="center" vertical="center"/>
    </xf>
    <xf numFmtId="0" fontId="4" fillId="0" borderId="0" xfId="0" applyFont="1" applyAlignment="1">
      <alignment horizontal="left" indent="1"/>
    </xf>
    <xf numFmtId="172" fontId="4" fillId="0" borderId="0" xfId="19" applyNumberFormat="1" applyFont="1" applyFill="1" applyAlignment="1">
      <alignment horizontal="center"/>
    </xf>
    <xf numFmtId="43" fontId="4" fillId="0" borderId="0" xfId="19" applyFont="1" applyFill="1" applyAlignment="1">
      <alignment horizontal="center"/>
    </xf>
    <xf numFmtId="172" fontId="4" fillId="2" borderId="0" xfId="19" applyNumberFormat="1" applyFont="1" applyFill="1" applyAlignment="1">
      <alignment horizontal="center"/>
    </xf>
    <xf numFmtId="0" fontId="20" fillId="0" borderId="0" xfId="0" applyFont="1" applyAlignment="1">
      <alignment vertical="center"/>
    </xf>
    <xf numFmtId="0" fontId="20" fillId="0" borderId="1" xfId="0" applyFont="1" applyBorder="1" applyAlignment="1">
      <alignment horizontal="left"/>
    </xf>
    <xf numFmtId="166" fontId="20" fillId="0" borderId="1" xfId="0" applyNumberFormat="1" applyFont="1" applyBorder="1" applyAlignment="1">
      <alignment horizontal="right" vertical="center"/>
    </xf>
    <xf numFmtId="0" fontId="20" fillId="0" borderId="0" xfId="0" applyFont="1" applyAlignment="1">
      <alignment horizontal="left"/>
    </xf>
    <xf numFmtId="166" fontId="20" fillId="0" borderId="0" xfId="0" applyNumberFormat="1" applyFont="1" applyAlignment="1">
      <alignment horizontal="right" vertical="center"/>
    </xf>
    <xf numFmtId="166" fontId="20" fillId="2" borderId="0" xfId="0" applyNumberFormat="1" applyFont="1" applyFill="1" applyAlignment="1">
      <alignment horizontal="right" vertical="center"/>
    </xf>
    <xf numFmtId="14" fontId="0" fillId="2" borderId="0" xfId="0" applyNumberFormat="1" applyFill="1" applyAlignment="1">
      <alignment horizontal="left"/>
    </xf>
    <xf numFmtId="0" fontId="16" fillId="10" borderId="0" xfId="0" applyFont="1" applyFill="1" applyAlignment="1">
      <alignment horizontal="left"/>
    </xf>
    <xf numFmtId="0" fontId="16" fillId="10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right" vertical="center"/>
    </xf>
    <xf numFmtId="168" fontId="4" fillId="2" borderId="0" xfId="0" applyNumberFormat="1" applyFont="1" applyFill="1" applyAlignment="1">
      <alignment horizontal="center"/>
    </xf>
    <xf numFmtId="43" fontId="43" fillId="10" borderId="0" xfId="19" applyFont="1" applyFill="1" applyAlignment="1">
      <alignment horizontal="center" vertical="center"/>
    </xf>
    <xf numFmtId="172" fontId="4" fillId="2" borderId="0" xfId="0" applyNumberFormat="1" applyFont="1" applyFill="1" applyAlignment="1">
      <alignment horizontal="center"/>
    </xf>
    <xf numFmtId="43" fontId="4" fillId="2" borderId="0" xfId="19" applyFont="1" applyFill="1" applyAlignment="1">
      <alignment horizontal="center"/>
    </xf>
    <xf numFmtId="0" fontId="20" fillId="0" borderId="1" xfId="0" applyFont="1" applyBorder="1" applyAlignment="1">
      <alignment horizontal="left" indent="1"/>
    </xf>
    <xf numFmtId="0" fontId="20" fillId="0" borderId="0" xfId="0" applyFont="1" applyAlignment="1">
      <alignment horizontal="left" indent="1"/>
    </xf>
    <xf numFmtId="10" fontId="20" fillId="0" borderId="0" xfId="0" applyNumberFormat="1" applyFont="1" applyAlignment="1">
      <alignment horizontal="center"/>
    </xf>
    <xf numFmtId="0" fontId="20" fillId="2" borderId="1" xfId="0" applyFont="1" applyFill="1" applyBorder="1" applyAlignment="1">
      <alignment horizontal="left" indent="1"/>
    </xf>
    <xf numFmtId="166" fontId="20" fillId="2" borderId="1" xfId="0" applyNumberFormat="1" applyFont="1" applyFill="1" applyBorder="1" applyAlignment="1">
      <alignment horizontal="right" vertical="center"/>
    </xf>
    <xf numFmtId="0" fontId="0" fillId="2" borderId="1" xfId="0" applyFill="1" applyBorder="1" applyAlignment="1">
      <alignment horizontal="center"/>
    </xf>
    <xf numFmtId="0" fontId="41" fillId="2" borderId="0" xfId="0" applyFont="1" applyFill="1"/>
    <xf numFmtId="0" fontId="43" fillId="13" borderId="0" xfId="9" applyFont="1" applyFill="1" applyAlignment="1">
      <alignment horizontal="left" vertical="center"/>
    </xf>
    <xf numFmtId="0" fontId="43" fillId="13" borderId="0" xfId="9" applyFont="1" applyFill="1" applyAlignment="1">
      <alignment horizontal="center" vertical="center"/>
    </xf>
    <xf numFmtId="0" fontId="6" fillId="2" borderId="0" xfId="9" applyAlignment="1">
      <alignment horizontal="left" vertical="center"/>
    </xf>
    <xf numFmtId="0" fontId="47" fillId="13" borderId="0" xfId="9" applyFont="1" applyFill="1">
      <alignment horizontal="left"/>
    </xf>
    <xf numFmtId="0" fontId="47" fillId="13" borderId="0" xfId="9" applyFont="1" applyFill="1" applyAlignment="1">
      <alignment horizontal="center"/>
    </xf>
    <xf numFmtId="0" fontId="47" fillId="13" borderId="0" xfId="9" applyFont="1" applyFill="1" applyAlignment="1">
      <alignment horizontal="center" vertical="center"/>
    </xf>
    <xf numFmtId="3" fontId="4" fillId="8" borderId="0" xfId="9" applyNumberFormat="1" applyFont="1" applyFill="1">
      <alignment horizontal="left"/>
    </xf>
    <xf numFmtId="3" fontId="4" fillId="8" borderId="0" xfId="9" applyNumberFormat="1" applyFont="1" applyFill="1" applyAlignment="1">
      <alignment horizontal="right"/>
    </xf>
    <xf numFmtId="178" fontId="4" fillId="8" borderId="0" xfId="4" applyNumberFormat="1" applyFont="1" applyFill="1" applyBorder="1" applyAlignment="1">
      <alignment horizontal="right"/>
    </xf>
    <xf numFmtId="178" fontId="4" fillId="8" borderId="11" xfId="4" applyNumberFormat="1" applyFont="1" applyFill="1" applyBorder="1" applyAlignment="1">
      <alignment horizontal="center"/>
    </xf>
    <xf numFmtId="166" fontId="4" fillId="8" borderId="0" xfId="1" applyNumberFormat="1" applyFont="1" applyFill="1" applyBorder="1" applyAlignment="1">
      <alignment horizontal="center"/>
    </xf>
    <xf numFmtId="43" fontId="6" fillId="2" borderId="0" xfId="19" applyFont="1" applyFill="1" applyAlignment="1">
      <alignment horizontal="left"/>
    </xf>
    <xf numFmtId="43" fontId="6" fillId="2" borderId="0" xfId="9" applyNumberFormat="1">
      <alignment horizontal="left"/>
    </xf>
    <xf numFmtId="3" fontId="4" fillId="2" borderId="0" xfId="9" applyNumberFormat="1" applyFont="1">
      <alignment horizontal="left"/>
    </xf>
    <xf numFmtId="3" fontId="4" fillId="2" borderId="0" xfId="9" applyNumberFormat="1" applyFont="1" applyAlignment="1">
      <alignment horizontal="right"/>
    </xf>
    <xf numFmtId="178" fontId="4" fillId="2" borderId="0" xfId="4" applyNumberFormat="1" applyFont="1" applyFill="1" applyBorder="1" applyAlignment="1">
      <alignment horizontal="right"/>
    </xf>
    <xf numFmtId="166" fontId="4" fillId="0" borderId="0" xfId="1" applyNumberFormat="1" applyFont="1" applyFill="1" applyBorder="1" applyAlignment="1">
      <alignment horizontal="center"/>
    </xf>
    <xf numFmtId="0" fontId="5" fillId="0" borderId="0" xfId="8"/>
    <xf numFmtId="178" fontId="4" fillId="0" borderId="0" xfId="4" applyNumberFormat="1" applyFont="1" applyFill="1" applyBorder="1" applyAlignment="1">
      <alignment horizontal="right"/>
    </xf>
    <xf numFmtId="0" fontId="6" fillId="0" borderId="0" xfId="9" applyFill="1">
      <alignment horizontal="left"/>
    </xf>
    <xf numFmtId="10" fontId="6" fillId="0" borderId="0" xfId="1" applyNumberFormat="1" applyFont="1" applyFill="1" applyBorder="1" applyAlignment="1">
      <alignment horizontal="center"/>
    </xf>
    <xf numFmtId="3" fontId="4" fillId="2" borderId="0" xfId="9" applyNumberFormat="1" applyFont="1" applyAlignment="1">
      <alignment horizontal="center"/>
    </xf>
    <xf numFmtId="0" fontId="4" fillId="2" borderId="0" xfId="9" applyFont="1" applyAlignment="1">
      <alignment horizontal="center"/>
    </xf>
    <xf numFmtId="178" fontId="4" fillId="2" borderId="0" xfId="4" applyNumberFormat="1" applyFont="1" applyFill="1" applyAlignment="1">
      <alignment horizontal="center"/>
    </xf>
    <xf numFmtId="166" fontId="4" fillId="2" borderId="0" xfId="1" applyNumberFormat="1" applyFont="1" applyFill="1" applyBorder="1" applyAlignment="1">
      <alignment horizontal="center"/>
    </xf>
    <xf numFmtId="166" fontId="4" fillId="2" borderId="0" xfId="1" applyNumberFormat="1" applyFont="1" applyFill="1" applyAlignment="1">
      <alignment horizontal="center"/>
    </xf>
    <xf numFmtId="3" fontId="20" fillId="2" borderId="1" xfId="9" applyNumberFormat="1" applyFont="1" applyBorder="1">
      <alignment horizontal="left"/>
    </xf>
    <xf numFmtId="3" fontId="20" fillId="2" borderId="1" xfId="9" applyNumberFormat="1" applyFont="1" applyBorder="1" applyAlignment="1">
      <alignment horizontal="right"/>
    </xf>
    <xf numFmtId="166" fontId="20" fillId="2" borderId="1" xfId="1" applyNumberFormat="1" applyFont="1" applyFill="1" applyBorder="1" applyAlignment="1">
      <alignment horizontal="center"/>
    </xf>
    <xf numFmtId="3" fontId="44" fillId="2" borderId="0" xfId="9" applyNumberFormat="1" applyFont="1">
      <alignment horizontal="left"/>
    </xf>
    <xf numFmtId="3" fontId="20" fillId="2" borderId="0" xfId="9" applyNumberFormat="1" applyFont="1" applyAlignment="1">
      <alignment horizontal="right"/>
    </xf>
    <xf numFmtId="3" fontId="20" fillId="2" borderId="0" xfId="9" applyNumberFormat="1" applyFont="1" applyAlignment="1">
      <alignment horizontal="center"/>
    </xf>
    <xf numFmtId="0" fontId="4" fillId="2" borderId="0" xfId="9" applyFont="1">
      <alignment horizontal="left"/>
    </xf>
    <xf numFmtId="166" fontId="6" fillId="2" borderId="0" xfId="9" applyNumberFormat="1">
      <alignment horizontal="left"/>
    </xf>
    <xf numFmtId="3" fontId="20" fillId="2" borderId="1" xfId="9" applyNumberFormat="1" applyFont="1" applyBorder="1" applyAlignment="1">
      <alignment horizontal="left" vertical="center" wrapText="1"/>
    </xf>
    <xf numFmtId="3" fontId="20" fillId="2" borderId="1" xfId="9" applyNumberFormat="1" applyFont="1" applyBorder="1" applyAlignment="1">
      <alignment horizontal="right" vertical="center"/>
    </xf>
    <xf numFmtId="0" fontId="4" fillId="2" borderId="1" xfId="9" applyFont="1" applyBorder="1">
      <alignment horizontal="left"/>
    </xf>
    <xf numFmtId="170" fontId="0" fillId="0" borderId="0" xfId="19" applyNumberFormat="1" applyFont="1" applyFill="1" applyBorder="1" applyAlignment="1">
      <alignment vertical="center"/>
    </xf>
    <xf numFmtId="170" fontId="0" fillId="0" borderId="0" xfId="19" applyNumberFormat="1" applyFont="1"/>
    <xf numFmtId="43" fontId="0" fillId="0" borderId="0" xfId="19" applyFont="1"/>
    <xf numFmtId="0" fontId="43" fillId="10" borderId="0" xfId="9" applyFont="1" applyFill="1" applyAlignment="1">
      <alignment horizontal="left" vertical="center"/>
    </xf>
    <xf numFmtId="17" fontId="43" fillId="10" borderId="0" xfId="9" applyNumberFormat="1" applyFont="1" applyFill="1" applyAlignment="1">
      <alignment horizontal="center" vertical="center"/>
    </xf>
    <xf numFmtId="0" fontId="43" fillId="10" borderId="0" xfId="9" applyFont="1" applyFill="1" applyAlignment="1">
      <alignment horizontal="center" vertical="center"/>
    </xf>
    <xf numFmtId="0" fontId="44" fillId="2" borderId="0" xfId="9" applyFont="1">
      <alignment horizontal="left"/>
    </xf>
    <xf numFmtId="0" fontId="43" fillId="2" borderId="0" xfId="9" applyFont="1" applyAlignment="1">
      <alignment horizontal="center"/>
    </xf>
    <xf numFmtId="0" fontId="20" fillId="2" borderId="0" xfId="9" applyFont="1">
      <alignment horizontal="left"/>
    </xf>
    <xf numFmtId="166" fontId="20" fillId="2" borderId="15" xfId="1" applyNumberFormat="1" applyFont="1" applyFill="1" applyBorder="1" applyAlignment="1">
      <alignment horizontal="center"/>
    </xf>
    <xf numFmtId="166" fontId="4" fillId="2" borderId="15" xfId="9" applyNumberFormat="1" applyFont="1" applyBorder="1" applyAlignment="1">
      <alignment horizontal="center"/>
    </xf>
    <xf numFmtId="178" fontId="4" fillId="2" borderId="16" xfId="4" applyNumberFormat="1" applyFont="1" applyFill="1" applyBorder="1" applyAlignment="1">
      <alignment horizontal="center"/>
    </xf>
    <xf numFmtId="166" fontId="4" fillId="2" borderId="17" xfId="1" applyNumberFormat="1" applyFont="1" applyFill="1" applyBorder="1" applyAlignment="1">
      <alignment horizontal="center"/>
    </xf>
    <xf numFmtId="178" fontId="4" fillId="2" borderId="18" xfId="4" applyNumberFormat="1" applyFont="1" applyFill="1" applyBorder="1" applyAlignment="1">
      <alignment horizontal="center"/>
    </xf>
    <xf numFmtId="10" fontId="4" fillId="2" borderId="19" xfId="1" applyNumberFormat="1" applyFont="1" applyFill="1" applyBorder="1" applyAlignment="1">
      <alignment horizontal="center"/>
    </xf>
    <xf numFmtId="3" fontId="20" fillId="2" borderId="0" xfId="9" applyNumberFormat="1" applyFont="1">
      <alignment horizontal="left"/>
    </xf>
    <xf numFmtId="3" fontId="41" fillId="0" borderId="20" xfId="9" applyNumberFormat="1" applyFont="1" applyFill="1" applyBorder="1" applyAlignment="1">
      <alignment horizontal="center"/>
    </xf>
    <xf numFmtId="166" fontId="20" fillId="2" borderId="20" xfId="1" applyNumberFormat="1" applyFont="1" applyFill="1" applyBorder="1" applyAlignment="1">
      <alignment horizontal="center"/>
    </xf>
    <xf numFmtId="3" fontId="20" fillId="2" borderId="1" xfId="9" applyNumberFormat="1" applyFont="1" applyBorder="1" applyAlignment="1">
      <alignment horizontal="center"/>
    </xf>
    <xf numFmtId="9" fontId="20" fillId="2" borderId="1" xfId="1" applyFont="1" applyFill="1" applyBorder="1" applyAlignment="1">
      <alignment horizontal="center"/>
    </xf>
    <xf numFmtId="3" fontId="48" fillId="2" borderId="0" xfId="9" applyNumberFormat="1" applyFont="1">
      <alignment horizontal="left"/>
    </xf>
    <xf numFmtId="3" fontId="48" fillId="2" borderId="0" xfId="9" applyNumberFormat="1" applyFont="1" applyAlignment="1">
      <alignment horizontal="center"/>
    </xf>
    <xf numFmtId="43" fontId="48" fillId="2" borderId="0" xfId="19" applyFont="1" applyFill="1" applyBorder="1" applyAlignment="1">
      <alignment horizontal="center"/>
    </xf>
    <xf numFmtId="0" fontId="20" fillId="2" borderId="0" xfId="9" applyFont="1" applyAlignment="1">
      <alignment horizontal="center"/>
    </xf>
    <xf numFmtId="178" fontId="20" fillId="11" borderId="21" xfId="9" applyNumberFormat="1" applyFont="1" applyFill="1" applyBorder="1" applyAlignment="1">
      <alignment horizontal="center"/>
    </xf>
    <xf numFmtId="166" fontId="20" fillId="11" borderId="22" xfId="1" applyNumberFormat="1" applyFont="1" applyFill="1" applyBorder="1" applyAlignment="1">
      <alignment horizontal="center"/>
    </xf>
    <xf numFmtId="166" fontId="4" fillId="2" borderId="23" xfId="1" applyNumberFormat="1" applyFont="1" applyFill="1" applyBorder="1" applyAlignment="1">
      <alignment horizontal="center"/>
    </xf>
    <xf numFmtId="10" fontId="0" fillId="0" borderId="0" xfId="0" applyNumberFormat="1"/>
    <xf numFmtId="166" fontId="4" fillId="2" borderId="24" xfId="1" applyNumberFormat="1" applyFont="1" applyFill="1" applyBorder="1" applyAlignment="1">
      <alignment horizontal="center"/>
    </xf>
    <xf numFmtId="0" fontId="45" fillId="0" borderId="0" xfId="0" applyFont="1" applyAlignment="1">
      <alignment wrapText="1"/>
    </xf>
    <xf numFmtId="0" fontId="45" fillId="0" borderId="0" xfId="0" applyFont="1" applyAlignment="1">
      <alignment horizontal="left" wrapText="1"/>
    </xf>
    <xf numFmtId="0" fontId="4" fillId="2" borderId="0" xfId="0" applyFont="1" applyFill="1" applyAlignment="1">
      <alignment horizontal="center" vertical="center" wrapText="1"/>
    </xf>
    <xf numFmtId="170" fontId="4" fillId="2" borderId="0" xfId="0" applyNumberFormat="1" applyFont="1" applyFill="1"/>
    <xf numFmtId="166" fontId="20" fillId="8" borderId="31" xfId="1" applyNumberFormat="1" applyFont="1" applyFill="1" applyBorder="1" applyAlignment="1">
      <alignment horizontal="right" vertical="center"/>
    </xf>
    <xf numFmtId="175" fontId="4" fillId="2" borderId="16" xfId="4" applyNumberFormat="1" applyFont="1" applyFill="1" applyBorder="1" applyAlignment="1">
      <alignment horizontal="center" vertical="center"/>
    </xf>
    <xf numFmtId="175" fontId="4" fillId="2" borderId="0" xfId="4" applyNumberFormat="1" applyFont="1" applyFill="1" applyBorder="1" applyAlignment="1">
      <alignment horizontal="center" vertical="center"/>
    </xf>
    <xf numFmtId="166" fontId="4" fillId="2" borderId="23" xfId="1" applyNumberFormat="1" applyFont="1" applyFill="1" applyBorder="1" applyAlignment="1">
      <alignment horizontal="center" vertical="center"/>
    </xf>
    <xf numFmtId="166" fontId="4" fillId="2" borderId="23" xfId="1" applyNumberFormat="1" applyFont="1" applyFill="1" applyBorder="1" applyAlignment="1">
      <alignment horizontal="right" vertical="center"/>
    </xf>
    <xf numFmtId="175" fontId="3" fillId="2" borderId="16" xfId="4" applyNumberFormat="1" applyFont="1" applyFill="1" applyBorder="1" applyAlignment="1">
      <alignment horizontal="center" vertical="center"/>
    </xf>
    <xf numFmtId="166" fontId="3" fillId="2" borderId="23" xfId="1" applyNumberFormat="1" applyFont="1" applyFill="1" applyBorder="1" applyAlignment="1">
      <alignment horizontal="right" vertical="center"/>
    </xf>
    <xf numFmtId="0" fontId="16" fillId="10" borderId="0" xfId="0" applyFont="1" applyFill="1" applyAlignment="1">
      <alignment horizontal="center" vertical="center" wrapText="1"/>
    </xf>
    <xf numFmtId="0" fontId="34" fillId="10" borderId="0" xfId="0" applyFont="1" applyFill="1" applyAlignment="1">
      <alignment horizontal="center" vertical="center" wrapText="1"/>
    </xf>
    <xf numFmtId="175" fontId="49" fillId="2" borderId="0" xfId="4" applyNumberFormat="1" applyFont="1" applyFill="1"/>
    <xf numFmtId="0" fontId="20" fillId="8" borderId="0" xfId="0" applyFont="1" applyFill="1" applyAlignment="1">
      <alignment horizontal="left" vertical="center" wrapText="1"/>
    </xf>
    <xf numFmtId="3" fontId="20" fillId="8" borderId="0" xfId="0" applyNumberFormat="1" applyFont="1" applyFill="1" applyAlignment="1">
      <alignment vertical="center"/>
    </xf>
    <xf numFmtId="0" fontId="4" fillId="2" borderId="0" xfId="0" applyFont="1" applyFill="1" applyAlignment="1">
      <alignment vertical="center"/>
    </xf>
    <xf numFmtId="2" fontId="4" fillId="2" borderId="0" xfId="9" applyNumberFormat="1" applyFont="1" applyAlignment="1">
      <alignment horizontal="left" indent="1"/>
    </xf>
    <xf numFmtId="1" fontId="4" fillId="2" borderId="0" xfId="0" applyNumberFormat="1" applyFont="1" applyFill="1"/>
    <xf numFmtId="3" fontId="4" fillId="2" borderId="0" xfId="0" applyNumberFormat="1" applyFont="1" applyFill="1" applyAlignment="1">
      <alignment horizontal="right"/>
    </xf>
    <xf numFmtId="0" fontId="20" fillId="8" borderId="1" xfId="0" applyFont="1" applyFill="1" applyBorder="1" applyAlignment="1">
      <alignment horizontal="left"/>
    </xf>
    <xf numFmtId="166" fontId="20" fillId="8" borderId="1" xfId="0" applyNumberFormat="1" applyFont="1" applyFill="1" applyBorder="1"/>
    <xf numFmtId="3" fontId="3" fillId="2" borderId="0" xfId="9" applyNumberFormat="1" applyFont="1" applyAlignment="1">
      <alignment horizontal="right" vertical="center"/>
    </xf>
    <xf numFmtId="0" fontId="4" fillId="2" borderId="1" xfId="0" applyFont="1" applyFill="1" applyBorder="1"/>
    <xf numFmtId="0" fontId="41" fillId="2" borderId="0" xfId="0" applyFont="1" applyFill="1" applyAlignment="1">
      <alignment horizontal="left" vertical="center"/>
    </xf>
    <xf numFmtId="166" fontId="4" fillId="2" borderId="0" xfId="1" applyNumberFormat="1" applyFont="1" applyFill="1" applyAlignment="1">
      <alignment vertical="center"/>
    </xf>
    <xf numFmtId="0" fontId="46" fillId="2" borderId="0" xfId="0" applyFont="1" applyFill="1" applyAlignment="1">
      <alignment horizontal="left" vertical="center"/>
    </xf>
    <xf numFmtId="0" fontId="20" fillId="2" borderId="0" xfId="0" applyFont="1" applyFill="1" applyAlignment="1">
      <alignment horizontal="left" vertical="center"/>
    </xf>
    <xf numFmtId="0" fontId="20" fillId="2" borderId="0" xfId="0" applyFont="1" applyFill="1" applyAlignment="1">
      <alignment vertical="center"/>
    </xf>
    <xf numFmtId="0" fontId="4" fillId="0" borderId="0" xfId="9" applyFont="1" applyFill="1" applyAlignment="1">
      <alignment horizontal="left" vertical="center"/>
    </xf>
    <xf numFmtId="0" fontId="4" fillId="0" borderId="0" xfId="0" applyFont="1" applyAlignment="1">
      <alignment vertical="center"/>
    </xf>
    <xf numFmtId="0" fontId="43" fillId="10" borderId="21" xfId="9" applyFont="1" applyFill="1" applyBorder="1" applyAlignment="1">
      <alignment horizontal="left" vertical="center"/>
    </xf>
    <xf numFmtId="0" fontId="43" fillId="10" borderId="21" xfId="4" applyNumberFormat="1" applyFont="1" applyFill="1" applyBorder="1" applyAlignment="1">
      <alignment horizontal="center" vertical="center"/>
    </xf>
    <xf numFmtId="0" fontId="43" fillId="10" borderId="29" xfId="4" applyNumberFormat="1" applyFont="1" applyFill="1" applyBorder="1" applyAlignment="1">
      <alignment horizontal="center" vertical="center"/>
    </xf>
    <xf numFmtId="166" fontId="43" fillId="10" borderId="29" xfId="1" applyNumberFormat="1" applyFont="1" applyFill="1" applyBorder="1" applyAlignment="1">
      <alignment horizontal="center" vertical="center"/>
    </xf>
    <xf numFmtId="175" fontId="3" fillId="2" borderId="0" xfId="4" applyNumberFormat="1" applyFont="1" applyFill="1" applyBorder="1" applyAlignment="1">
      <alignment horizontal="center" vertical="center"/>
    </xf>
    <xf numFmtId="166" fontId="3" fillId="2" borderId="0" xfId="1" applyNumberFormat="1" applyFont="1" applyFill="1" applyBorder="1" applyAlignment="1">
      <alignment horizontal="center" vertical="center"/>
    </xf>
    <xf numFmtId="166" fontId="3" fillId="2" borderId="17" xfId="1" applyNumberFormat="1" applyFont="1" applyFill="1" applyBorder="1" applyAlignment="1">
      <alignment horizontal="right" vertical="center"/>
    </xf>
    <xf numFmtId="175" fontId="4" fillId="2" borderId="0" xfId="4" applyNumberFormat="1" applyFont="1" applyFill="1" applyAlignment="1">
      <alignment vertical="center"/>
    </xf>
    <xf numFmtId="0" fontId="4" fillId="2" borderId="0" xfId="0" applyFont="1" applyFill="1" applyAlignment="1">
      <alignment horizontal="left" vertical="center"/>
    </xf>
    <xf numFmtId="170" fontId="4" fillId="2" borderId="16" xfId="19" applyNumberFormat="1" applyFont="1" applyFill="1" applyBorder="1" applyAlignment="1">
      <alignment horizontal="center" vertical="center"/>
    </xf>
    <xf numFmtId="1" fontId="4" fillId="2" borderId="0" xfId="0" applyNumberFormat="1" applyFont="1" applyFill="1" applyAlignment="1">
      <alignment vertical="center"/>
    </xf>
    <xf numFmtId="0" fontId="4" fillId="0" borderId="0" xfId="0" applyFont="1" applyAlignment="1">
      <alignment horizontal="left" vertical="center"/>
    </xf>
    <xf numFmtId="170" fontId="4" fillId="2" borderId="0" xfId="0" applyNumberFormat="1" applyFont="1" applyFill="1" applyAlignment="1">
      <alignment vertical="center"/>
    </xf>
    <xf numFmtId="0" fontId="41" fillId="12" borderId="28" xfId="0" applyFont="1" applyFill="1" applyBorder="1" applyAlignment="1">
      <alignment vertical="center" wrapText="1"/>
    </xf>
    <xf numFmtId="170" fontId="20" fillId="12" borderId="27" xfId="19" applyNumberFormat="1" applyFont="1" applyFill="1" applyBorder="1" applyAlignment="1">
      <alignment horizontal="center" vertical="center"/>
    </xf>
    <xf numFmtId="170" fontId="20" fillId="12" borderId="28" xfId="19" applyNumberFormat="1" applyFont="1" applyFill="1" applyBorder="1" applyAlignment="1">
      <alignment horizontal="center" vertical="center"/>
    </xf>
    <xf numFmtId="166" fontId="20" fillId="12" borderId="34" xfId="1" applyNumberFormat="1" applyFont="1" applyFill="1" applyBorder="1" applyAlignment="1">
      <alignment horizontal="right" vertical="center"/>
    </xf>
    <xf numFmtId="175" fontId="4" fillId="2" borderId="0" xfId="4" applyNumberFormat="1" applyFont="1" applyFill="1"/>
    <xf numFmtId="0" fontId="41" fillId="0" borderId="0" xfId="0" applyFont="1" applyAlignment="1">
      <alignment horizontal="left" vertical="center"/>
    </xf>
    <xf numFmtId="166" fontId="43" fillId="10" borderId="22" xfId="1" applyNumberFormat="1" applyFont="1" applyFill="1" applyBorder="1" applyAlignment="1">
      <alignment horizontal="center" vertical="center"/>
    </xf>
    <xf numFmtId="175" fontId="20" fillId="8" borderId="30" xfId="4" applyNumberFormat="1" applyFont="1" applyFill="1" applyBorder="1" applyAlignment="1">
      <alignment horizontal="right"/>
    </xf>
    <xf numFmtId="175" fontId="4" fillId="2" borderId="16" xfId="4" applyNumberFormat="1" applyFont="1" applyFill="1" applyBorder="1" applyAlignment="1">
      <alignment horizontal="right"/>
    </xf>
    <xf numFmtId="175" fontId="4" fillId="2" borderId="0" xfId="4" applyNumberFormat="1" applyFont="1" applyFill="1" applyBorder="1" applyAlignment="1">
      <alignment horizontal="right"/>
    </xf>
    <xf numFmtId="166" fontId="4" fillId="2" borderId="17" xfId="1" applyNumberFormat="1" applyFont="1" applyFill="1" applyBorder="1" applyAlignment="1">
      <alignment horizontal="right" vertical="center"/>
    </xf>
    <xf numFmtId="175" fontId="20" fillId="8" borderId="1" xfId="4" applyNumberFormat="1" applyFont="1" applyFill="1" applyBorder="1" applyAlignment="1">
      <alignment horizontal="right"/>
    </xf>
    <xf numFmtId="166" fontId="20" fillId="8" borderId="33" xfId="1" applyNumberFormat="1" applyFont="1" applyFill="1" applyBorder="1" applyAlignment="1">
      <alignment horizontal="right" vertical="center"/>
    </xf>
    <xf numFmtId="0" fontId="3" fillId="2" borderId="0" xfId="0" applyFont="1" applyFill="1" applyAlignment="1">
      <alignment horizontal="right"/>
    </xf>
    <xf numFmtId="0" fontId="42" fillId="2" borderId="0" xfId="0" applyFont="1" applyFill="1"/>
    <xf numFmtId="0" fontId="43" fillId="10" borderId="0" xfId="0" applyFont="1" applyFill="1" applyAlignment="1">
      <alignment horizontal="right"/>
    </xf>
    <xf numFmtId="0" fontId="41" fillId="8" borderId="21" xfId="0" applyFont="1" applyFill="1" applyBorder="1" applyAlignment="1">
      <alignment horizontal="left"/>
    </xf>
    <xf numFmtId="0" fontId="41" fillId="8" borderId="29" xfId="0" applyFont="1" applyFill="1" applyBorder="1" applyAlignment="1">
      <alignment horizontal="right"/>
    </xf>
    <xf numFmtId="0" fontId="41" fillId="8" borderId="22" xfId="0" applyFont="1" applyFill="1" applyBorder="1" applyAlignment="1">
      <alignment horizontal="right"/>
    </xf>
    <xf numFmtId="0" fontId="3" fillId="2" borderId="0" xfId="0" applyFont="1" applyFill="1" applyAlignment="1">
      <alignment horizontal="left"/>
    </xf>
    <xf numFmtId="175" fontId="3" fillId="2" borderId="0" xfId="18" applyNumberFormat="1" applyFont="1" applyFill="1" applyAlignment="1">
      <alignment horizontal="right"/>
    </xf>
    <xf numFmtId="0" fontId="41" fillId="8" borderId="21" xfId="0" applyFont="1" applyFill="1" applyBorder="1"/>
    <xf numFmtId="0" fontId="3" fillId="8" borderId="29" xfId="0" applyFont="1" applyFill="1" applyBorder="1" applyAlignment="1">
      <alignment horizontal="right"/>
    </xf>
    <xf numFmtId="0" fontId="3" fillId="8" borderId="22" xfId="0" applyFont="1" applyFill="1" applyBorder="1" applyAlignment="1">
      <alignment horizontal="right"/>
    </xf>
    <xf numFmtId="178" fontId="3" fillId="2" borderId="0" xfId="18" applyNumberFormat="1" applyFont="1" applyFill="1" applyAlignment="1">
      <alignment horizontal="right"/>
    </xf>
    <xf numFmtId="178" fontId="3" fillId="0" borderId="0" xfId="18" applyNumberFormat="1" applyFont="1" applyFill="1" applyAlignment="1">
      <alignment horizontal="right"/>
    </xf>
    <xf numFmtId="175" fontId="3" fillId="0" borderId="0" xfId="18" applyNumberFormat="1" applyFont="1" applyFill="1" applyAlignment="1">
      <alignment horizontal="right"/>
    </xf>
    <xf numFmtId="0" fontId="3" fillId="2" borderId="5" xfId="0" applyFont="1" applyFill="1" applyBorder="1" applyAlignment="1">
      <alignment horizontal="right"/>
    </xf>
    <xf numFmtId="0" fontId="52" fillId="2" borderId="2" xfId="0" applyFont="1" applyFill="1" applyBorder="1"/>
    <xf numFmtId="0" fontId="3" fillId="2" borderId="2" xfId="0" applyFont="1" applyFill="1" applyBorder="1" applyAlignment="1">
      <alignment horizontal="right"/>
    </xf>
    <xf numFmtId="0" fontId="38" fillId="4" borderId="0" xfId="17" applyFont="1" applyFill="1"/>
    <xf numFmtId="0" fontId="18" fillId="4" borderId="0" xfId="17" applyFont="1" applyFill="1" applyAlignment="1">
      <alignment horizontal="left"/>
    </xf>
    <xf numFmtId="0" fontId="17" fillId="4" borderId="0" xfId="17" applyFont="1" applyFill="1" applyAlignment="1">
      <alignment horizontal="left"/>
    </xf>
    <xf numFmtId="0" fontId="53" fillId="15" borderId="36" xfId="0" applyFont="1" applyFill="1" applyBorder="1" applyAlignment="1">
      <alignment horizontal="center" vertical="center"/>
    </xf>
    <xf numFmtId="179" fontId="53" fillId="15" borderId="6" xfId="0" applyNumberFormat="1" applyFont="1" applyFill="1" applyBorder="1" applyAlignment="1">
      <alignment horizontal="center" vertical="center" wrapText="1"/>
    </xf>
    <xf numFmtId="0" fontId="53" fillId="0" borderId="37" xfId="0" applyFont="1" applyBorder="1" applyAlignment="1">
      <alignment horizontal="center" vertical="center"/>
    </xf>
    <xf numFmtId="0" fontId="38" fillId="16" borderId="37" xfId="0" applyFont="1" applyFill="1" applyBorder="1" applyAlignment="1">
      <alignment horizontal="left" vertical="center"/>
    </xf>
    <xf numFmtId="179" fontId="38" fillId="8" borderId="6" xfId="4" applyNumberFormat="1" applyFont="1" applyFill="1" applyBorder="1" applyAlignment="1">
      <alignment horizontal="center" vertical="center"/>
    </xf>
    <xf numFmtId="1" fontId="22" fillId="0" borderId="0" xfId="1" applyNumberFormat="1" applyFont="1"/>
    <xf numFmtId="3" fontId="22" fillId="0" borderId="0" xfId="0" applyNumberFormat="1" applyFont="1"/>
    <xf numFmtId="0" fontId="53" fillId="0" borderId="6" xfId="0" applyFont="1" applyBorder="1" applyAlignment="1">
      <alignment horizontal="center" vertical="center"/>
    </xf>
    <xf numFmtId="0" fontId="38" fillId="16" borderId="13" xfId="0" applyFont="1" applyFill="1" applyBorder="1" applyAlignment="1">
      <alignment horizontal="left" vertical="center"/>
    </xf>
    <xf numFmtId="0" fontId="38" fillId="16" borderId="5" xfId="0" applyFont="1" applyFill="1" applyBorder="1" applyAlignment="1">
      <alignment horizontal="left" vertical="center"/>
    </xf>
    <xf numFmtId="0" fontId="53" fillId="16" borderId="5" xfId="0" applyFont="1" applyFill="1" applyBorder="1" applyAlignment="1">
      <alignment horizontal="left" vertical="center"/>
    </xf>
    <xf numFmtId="0" fontId="38" fillId="16" borderId="5" xfId="0" applyFont="1" applyFill="1" applyBorder="1" applyAlignment="1">
      <alignment horizontal="left" vertical="center" wrapText="1"/>
    </xf>
    <xf numFmtId="3" fontId="54" fillId="0" borderId="0" xfId="0" applyNumberFormat="1" applyFont="1" applyAlignment="1">
      <alignment horizontal="center"/>
    </xf>
    <xf numFmtId="3" fontId="38" fillId="16" borderId="6" xfId="4" applyNumberFormat="1" applyFont="1" applyFill="1" applyBorder="1" applyAlignment="1">
      <alignment horizontal="center" vertical="center"/>
    </xf>
    <xf numFmtId="175" fontId="38" fillId="16" borderId="6" xfId="4" applyNumberFormat="1" applyFont="1" applyFill="1" applyBorder="1" applyAlignment="1">
      <alignment horizontal="center" vertical="center"/>
    </xf>
    <xf numFmtId="171" fontId="38" fillId="8" borderId="6" xfId="4" applyNumberFormat="1" applyFont="1" applyFill="1" applyBorder="1" applyAlignment="1">
      <alignment horizontal="center" vertical="center"/>
    </xf>
    <xf numFmtId="3" fontId="39" fillId="0" borderId="0" xfId="0" applyNumberFormat="1" applyFont="1" applyAlignment="1">
      <alignment horizontal="center"/>
    </xf>
    <xf numFmtId="0" fontId="22" fillId="0" borderId="0" xfId="0" applyFont="1" applyAlignment="1">
      <alignment vertical="center"/>
    </xf>
    <xf numFmtId="0" fontId="41" fillId="2" borderId="0" xfId="0" applyFont="1" applyFill="1" applyAlignment="1">
      <alignment vertical="center" wrapText="1"/>
    </xf>
    <xf numFmtId="0" fontId="41" fillId="2" borderId="0" xfId="0" applyFont="1" applyFill="1" applyAlignment="1">
      <alignment vertical="center"/>
    </xf>
    <xf numFmtId="0" fontId="50" fillId="2" borderId="0" xfId="0" applyFont="1" applyFill="1"/>
    <xf numFmtId="0" fontId="20" fillId="2" borderId="0" xfId="0" applyFont="1" applyFill="1" applyAlignment="1">
      <alignment horizontal="left" vertical="center" wrapText="1"/>
    </xf>
    <xf numFmtId="175" fontId="4" fillId="2" borderId="0" xfId="4" applyNumberFormat="1" applyFont="1" applyFill="1" applyBorder="1"/>
    <xf numFmtId="0" fontId="43" fillId="10" borderId="0" xfId="0" applyFont="1" applyFill="1" applyAlignment="1">
      <alignment horizontal="center" vertical="center" wrapText="1"/>
    </xf>
    <xf numFmtId="170" fontId="0" fillId="0" borderId="0" xfId="0" applyNumberFormat="1"/>
    <xf numFmtId="166" fontId="4" fillId="2" borderId="0" xfId="1" applyNumberFormat="1" applyFont="1" applyFill="1" applyBorder="1" applyAlignment="1">
      <alignment horizontal="right"/>
    </xf>
    <xf numFmtId="0" fontId="4" fillId="0" borderId="0" xfId="0" applyFont="1" applyAlignment="1">
      <alignment horizontal="left"/>
    </xf>
    <xf numFmtId="166" fontId="0" fillId="2" borderId="0" xfId="1" applyNumberFormat="1" applyFont="1" applyFill="1" applyBorder="1"/>
    <xf numFmtId="0" fontId="4" fillId="2" borderId="0" xfId="0" applyFont="1" applyFill="1" applyAlignment="1">
      <alignment horizontal="left" vertical="center" indent="1"/>
    </xf>
    <xf numFmtId="3" fontId="4" fillId="2" borderId="0" xfId="0" applyNumberFormat="1" applyFont="1" applyFill="1" applyAlignment="1">
      <alignment vertical="center" wrapText="1"/>
    </xf>
    <xf numFmtId="170" fontId="0" fillId="2" borderId="0" xfId="19" applyNumberFormat="1" applyFont="1" applyFill="1" applyBorder="1"/>
    <xf numFmtId="10" fontId="4" fillId="2" borderId="0" xfId="1" applyNumberFormat="1" applyFont="1" applyFill="1" applyBorder="1" applyAlignment="1">
      <alignment horizontal="right"/>
    </xf>
    <xf numFmtId="176" fontId="4" fillId="2" borderId="0" xfId="1" applyNumberFormat="1" applyFont="1" applyFill="1" applyBorder="1" applyAlignment="1">
      <alignment horizontal="right"/>
    </xf>
    <xf numFmtId="17" fontId="4" fillId="2" borderId="0" xfId="0" applyNumberFormat="1" applyFont="1" applyFill="1" applyAlignment="1">
      <alignment horizontal="left" vertical="center"/>
    </xf>
    <xf numFmtId="0" fontId="20" fillId="2" borderId="1" xfId="0" applyFont="1" applyFill="1" applyBorder="1" applyAlignment="1">
      <alignment horizontal="left" vertical="center"/>
    </xf>
    <xf numFmtId="3" fontId="20" fillId="2" borderId="1" xfId="0" applyNumberFormat="1" applyFont="1" applyFill="1" applyBorder="1"/>
    <xf numFmtId="180" fontId="20" fillId="2" borderId="1" xfId="0" applyNumberFormat="1" applyFont="1" applyFill="1" applyBorder="1"/>
    <xf numFmtId="166" fontId="20" fillId="2" borderId="1" xfId="1" applyNumberFormat="1" applyFont="1" applyFill="1" applyBorder="1" applyAlignment="1">
      <alignment horizontal="right"/>
    </xf>
    <xf numFmtId="10" fontId="4" fillId="2" borderId="0" xfId="1" applyNumberFormat="1" applyFont="1" applyFill="1" applyBorder="1"/>
    <xf numFmtId="170" fontId="43" fillId="10" borderId="0" xfId="19" applyNumberFormat="1" applyFont="1" applyFill="1" applyAlignment="1">
      <alignment horizontal="center" vertical="center" wrapText="1"/>
    </xf>
    <xf numFmtId="0" fontId="41" fillId="2" borderId="0" xfId="0" applyFont="1" applyFill="1" applyAlignment="1">
      <alignment horizontal="center" vertical="top" wrapText="1"/>
    </xf>
    <xf numFmtId="1" fontId="3" fillId="2" borderId="0" xfId="19" applyNumberFormat="1" applyFont="1" applyFill="1" applyAlignment="1">
      <alignment horizontal="center" vertical="center" wrapText="1"/>
    </xf>
    <xf numFmtId="1" fontId="4" fillId="2" borderId="0" xfId="19" applyNumberFormat="1" applyFont="1" applyFill="1" applyAlignment="1">
      <alignment horizontal="center" vertical="center"/>
    </xf>
    <xf numFmtId="1" fontId="20" fillId="2" borderId="0" xfId="19" applyNumberFormat="1" applyFont="1" applyFill="1" applyAlignment="1">
      <alignment horizontal="center" vertical="center"/>
    </xf>
    <xf numFmtId="181" fontId="4" fillId="2" borderId="0" xfId="0" applyNumberFormat="1" applyFont="1" applyFill="1"/>
    <xf numFmtId="0" fontId="41" fillId="2" borderId="1" xfId="0" applyFont="1" applyFill="1" applyBorder="1" applyAlignment="1">
      <alignment horizontal="center" vertical="top" wrapText="1"/>
    </xf>
    <xf numFmtId="1" fontId="41" fillId="2" borderId="1" xfId="19" applyNumberFormat="1" applyFont="1" applyFill="1" applyBorder="1" applyAlignment="1">
      <alignment horizontal="center" vertical="center" wrapText="1"/>
    </xf>
    <xf numFmtId="0" fontId="43" fillId="10" borderId="0" xfId="0" applyFont="1" applyFill="1" applyAlignment="1">
      <alignment horizontal="left" vertical="center" wrapText="1"/>
    </xf>
    <xf numFmtId="17" fontId="40" fillId="17" borderId="0" xfId="2" applyNumberFormat="1" applyFont="1" applyFill="1" applyAlignment="1">
      <alignment horizontal="center"/>
    </xf>
    <xf numFmtId="3" fontId="20" fillId="0" borderId="0" xfId="0" applyNumberFormat="1" applyFont="1" applyAlignment="1">
      <alignment horizontal="left" vertical="center" indent="1"/>
    </xf>
    <xf numFmtId="3" fontId="4" fillId="0" borderId="0" xfId="0" applyNumberFormat="1" applyFont="1" applyAlignment="1">
      <alignment horizontal="center" vertical="center"/>
    </xf>
    <xf numFmtId="0" fontId="17" fillId="4" borderId="0" xfId="2" applyFont="1" applyFill="1" applyAlignment="1">
      <alignment horizontal="left" indent="1"/>
    </xf>
    <xf numFmtId="0" fontId="17" fillId="4" borderId="3" xfId="2" applyFont="1" applyFill="1" applyBorder="1"/>
    <xf numFmtId="3" fontId="20" fillId="0" borderId="1" xfId="0" applyNumberFormat="1" applyFont="1" applyBorder="1" applyAlignment="1">
      <alignment horizontal="center" vertical="center"/>
    </xf>
    <xf numFmtId="3" fontId="4" fillId="0" borderId="0" xfId="0" applyNumberFormat="1" applyFont="1"/>
    <xf numFmtId="3" fontId="17" fillId="4" borderId="0" xfId="2" applyNumberFormat="1" applyFont="1" applyFill="1" applyAlignment="1">
      <alignment horizontal="center"/>
    </xf>
    <xf numFmtId="0" fontId="21" fillId="4" borderId="0" xfId="2" applyFont="1" applyFill="1" applyAlignment="1">
      <alignment horizontal="left" indent="3"/>
    </xf>
    <xf numFmtId="3" fontId="21" fillId="4" borderId="0" xfId="2" applyNumberFormat="1" applyFont="1" applyFill="1" applyAlignment="1">
      <alignment horizontal="center"/>
    </xf>
    <xf numFmtId="0" fontId="21" fillId="0" borderId="0" xfId="2" applyFont="1" applyAlignment="1">
      <alignment horizontal="left" indent="3"/>
    </xf>
    <xf numFmtId="3" fontId="21" fillId="0" borderId="0" xfId="2" applyNumberFormat="1" applyFont="1" applyAlignment="1">
      <alignment horizontal="center"/>
    </xf>
    <xf numFmtId="0" fontId="17" fillId="0" borderId="0" xfId="2" applyFont="1" applyAlignment="1">
      <alignment horizontal="left" indent="1"/>
    </xf>
    <xf numFmtId="3" fontId="17" fillId="0" borderId="0" xfId="2" applyNumberFormat="1" applyFont="1" applyAlignment="1">
      <alignment horizontal="center"/>
    </xf>
    <xf numFmtId="3" fontId="17" fillId="4" borderId="3" xfId="2" applyNumberFormat="1" applyFont="1" applyFill="1" applyBorder="1" applyAlignment="1">
      <alignment horizontal="center"/>
    </xf>
    <xf numFmtId="0" fontId="40" fillId="7" borderId="6" xfId="5" applyFont="1" applyFill="1" applyBorder="1" applyAlignment="1">
      <alignment vertical="center"/>
    </xf>
    <xf numFmtId="0" fontId="34" fillId="7" borderId="12" xfId="5" applyFont="1" applyFill="1" applyBorder="1" applyAlignment="1">
      <alignment horizontal="center" vertical="center" wrapText="1"/>
    </xf>
    <xf numFmtId="0" fontId="34" fillId="7" borderId="13" xfId="5" applyFont="1" applyFill="1" applyBorder="1" applyAlignment="1">
      <alignment horizontal="center" vertical="center" wrapText="1"/>
    </xf>
    <xf numFmtId="0" fontId="34" fillId="7" borderId="12" xfId="5" applyFont="1" applyFill="1" applyBorder="1" applyAlignment="1">
      <alignment horizontal="center" vertical="center"/>
    </xf>
    <xf numFmtId="0" fontId="34" fillId="7" borderId="1" xfId="5" applyFont="1" applyFill="1" applyBorder="1" applyAlignment="1">
      <alignment horizontal="center" vertical="center" wrapText="1"/>
    </xf>
    <xf numFmtId="0" fontId="21" fillId="0" borderId="39" xfId="5" applyFont="1" applyBorder="1" applyAlignment="1">
      <alignment horizontal="left"/>
    </xf>
    <xf numFmtId="171" fontId="21" fillId="0" borderId="7" xfId="5" applyNumberFormat="1" applyFont="1" applyBorder="1" applyAlignment="1">
      <alignment horizontal="right"/>
    </xf>
    <xf numFmtId="171" fontId="21" fillId="0" borderId="8" xfId="5" applyNumberFormat="1" applyFont="1" applyBorder="1" applyAlignment="1">
      <alignment horizontal="right"/>
    </xf>
    <xf numFmtId="171" fontId="21" fillId="0" borderId="7" xfId="5" applyNumberFormat="1" applyFont="1" applyBorder="1" applyAlignment="1">
      <alignment horizontal="center"/>
    </xf>
    <xf numFmtId="171" fontId="21" fillId="0" borderId="8" xfId="5" applyNumberFormat="1" applyFont="1" applyBorder="1" applyAlignment="1">
      <alignment horizontal="center"/>
    </xf>
    <xf numFmtId="0" fontId="21" fillId="4" borderId="39" xfId="5" applyFont="1" applyFill="1" applyBorder="1" applyAlignment="1">
      <alignment horizontal="left"/>
    </xf>
    <xf numFmtId="171" fontId="21" fillId="4" borderId="7" xfId="5" applyNumberFormat="1" applyFont="1" applyFill="1" applyBorder="1" applyAlignment="1">
      <alignment horizontal="right"/>
    </xf>
    <xf numFmtId="171" fontId="21" fillId="4" borderId="8" xfId="5" applyNumberFormat="1" applyFont="1" applyFill="1" applyBorder="1" applyAlignment="1">
      <alignment horizontal="right"/>
    </xf>
    <xf numFmtId="171" fontId="21" fillId="4" borderId="7" xfId="5" applyNumberFormat="1" applyFont="1" applyFill="1" applyBorder="1" applyAlignment="1">
      <alignment horizontal="center"/>
    </xf>
    <xf numFmtId="171" fontId="21" fillId="4" borderId="8" xfId="5" applyNumberFormat="1" applyFont="1" applyFill="1" applyBorder="1" applyAlignment="1">
      <alignment horizontal="center"/>
    </xf>
    <xf numFmtId="171" fontId="21" fillId="4" borderId="7" xfId="5" applyNumberFormat="1" applyFont="1" applyFill="1" applyBorder="1" applyAlignment="1">
      <alignment horizontal="center" vertical="center"/>
    </xf>
    <xf numFmtId="171" fontId="21" fillId="4" borderId="8" xfId="5" applyNumberFormat="1" applyFont="1" applyFill="1" applyBorder="1" applyAlignment="1">
      <alignment horizontal="center" vertical="center"/>
    </xf>
    <xf numFmtId="171" fontId="21" fillId="4" borderId="7" xfId="19" applyNumberFormat="1" applyFont="1" applyFill="1" applyBorder="1" applyAlignment="1">
      <alignment horizontal="right"/>
    </xf>
    <xf numFmtId="171" fontId="21" fillId="4" borderId="8" xfId="19" applyNumberFormat="1" applyFont="1" applyFill="1" applyBorder="1" applyAlignment="1">
      <alignment horizontal="right"/>
    </xf>
    <xf numFmtId="0" fontId="20" fillId="8" borderId="6" xfId="0" applyFont="1" applyFill="1" applyBorder="1" applyAlignment="1">
      <alignment horizontal="left" vertical="center" wrapText="1"/>
    </xf>
    <xf numFmtId="168" fontId="20" fillId="8" borderId="12" xfId="0" applyNumberFormat="1" applyFont="1" applyFill="1" applyBorder="1" applyAlignment="1">
      <alignment horizontal="right" vertical="center"/>
    </xf>
    <xf numFmtId="168" fontId="20" fillId="8" borderId="13" xfId="0" applyNumberFormat="1" applyFont="1" applyFill="1" applyBorder="1" applyAlignment="1">
      <alignment horizontal="right" vertical="center"/>
    </xf>
    <xf numFmtId="168" fontId="20" fillId="8" borderId="6" xfId="0" applyNumberFormat="1" applyFont="1" applyFill="1" applyBorder="1" applyAlignment="1">
      <alignment horizontal="right" vertical="center"/>
    </xf>
    <xf numFmtId="171" fontId="21" fillId="4" borderId="39" xfId="5" applyNumberFormat="1" applyFont="1" applyFill="1" applyBorder="1" applyAlignment="1">
      <alignment horizontal="center" vertical="center"/>
    </xf>
    <xf numFmtId="0" fontId="3" fillId="0" borderId="17" xfId="9" applyFont="1" applyFill="1" applyBorder="1" applyAlignment="1">
      <alignment horizontal="left" indent="1"/>
    </xf>
    <xf numFmtId="166" fontId="20" fillId="2" borderId="5" xfId="1" applyNumberFormat="1" applyFont="1" applyFill="1" applyBorder="1" applyAlignment="1">
      <alignment horizontal="center" vertical="center"/>
    </xf>
    <xf numFmtId="0" fontId="17" fillId="4" borderId="0" xfId="7" applyFont="1" applyFill="1"/>
    <xf numFmtId="0" fontId="21" fillId="4" borderId="0" xfId="7" applyFont="1" applyFill="1" applyAlignment="1">
      <alignment horizontal="center"/>
    </xf>
    <xf numFmtId="0" fontId="21" fillId="0" borderId="0" xfId="7" applyFont="1" applyAlignment="1">
      <alignment horizontal="center"/>
    </xf>
    <xf numFmtId="0" fontId="56" fillId="0" borderId="0" xfId="7" applyFont="1" applyAlignment="1">
      <alignment horizontal="center"/>
    </xf>
    <xf numFmtId="0" fontId="40" fillId="7" borderId="14" xfId="7" applyFont="1" applyFill="1" applyBorder="1" applyAlignment="1">
      <alignment horizontal="center"/>
    </xf>
    <xf numFmtId="0" fontId="40" fillId="7" borderId="25" xfId="7" applyFont="1" applyFill="1" applyBorder="1" applyAlignment="1">
      <alignment horizontal="center"/>
    </xf>
    <xf numFmtId="0" fontId="40" fillId="7" borderId="26" xfId="7" applyFont="1" applyFill="1" applyBorder="1" applyAlignment="1">
      <alignment horizontal="center"/>
    </xf>
    <xf numFmtId="0" fontId="16" fillId="2" borderId="0" xfId="0" applyFont="1" applyFill="1" applyAlignment="1">
      <alignment horizontal="center" vertical="center" wrapText="1"/>
    </xf>
    <xf numFmtId="0" fontId="21" fillId="4" borderId="18" xfId="7" applyFont="1" applyFill="1" applyBorder="1" applyAlignment="1">
      <alignment horizontal="center"/>
    </xf>
    <xf numFmtId="0" fontId="21" fillId="4" borderId="4" xfId="7" applyFont="1" applyFill="1" applyBorder="1" applyAlignment="1">
      <alignment horizontal="center"/>
    </xf>
    <xf numFmtId="0" fontId="21" fillId="4" borderId="14" xfId="7" applyFont="1" applyFill="1" applyBorder="1" applyAlignment="1">
      <alignment horizontal="left"/>
    </xf>
    <xf numFmtId="3" fontId="21" fillId="4" borderId="25" xfId="7" applyNumberFormat="1" applyFont="1" applyFill="1" applyBorder="1" applyAlignment="1">
      <alignment horizontal="center" vertical="center"/>
    </xf>
    <xf numFmtId="0" fontId="21" fillId="4" borderId="16" xfId="7" applyFont="1" applyFill="1" applyBorder="1" applyAlignment="1">
      <alignment horizontal="left"/>
    </xf>
    <xf numFmtId="3" fontId="21" fillId="4" borderId="0" xfId="7" applyNumberFormat="1" applyFont="1" applyFill="1" applyAlignment="1">
      <alignment horizontal="center" vertical="center"/>
    </xf>
    <xf numFmtId="3" fontId="21" fillId="4" borderId="23" xfId="7" applyNumberFormat="1" applyFont="1" applyFill="1" applyBorder="1" applyAlignment="1">
      <alignment horizontal="center" vertical="center"/>
    </xf>
    <xf numFmtId="3" fontId="57" fillId="0" borderId="0" xfId="7" applyNumberFormat="1" applyFont="1" applyAlignment="1">
      <alignment horizontal="center" vertical="center"/>
    </xf>
    <xf numFmtId="43" fontId="4" fillId="2" borderId="0" xfId="19" applyFont="1" applyFill="1"/>
    <xf numFmtId="3" fontId="21" fillId="0" borderId="0" xfId="7" applyNumberFormat="1" applyFont="1" applyAlignment="1">
      <alignment horizontal="center" vertical="center"/>
    </xf>
    <xf numFmtId="3" fontId="21" fillId="0" borderId="23" xfId="7" applyNumberFormat="1" applyFont="1" applyBorder="1" applyAlignment="1">
      <alignment horizontal="center" vertical="center"/>
    </xf>
    <xf numFmtId="0" fontId="17" fillId="19" borderId="40" xfId="7" applyFont="1" applyFill="1" applyBorder="1" applyAlignment="1">
      <alignment horizontal="left" wrapText="1"/>
    </xf>
    <xf numFmtId="3" fontId="17" fillId="19" borderId="3" xfId="7" applyNumberFormat="1" applyFont="1" applyFill="1" applyBorder="1" applyAlignment="1">
      <alignment horizontal="center" vertical="center"/>
    </xf>
    <xf numFmtId="3" fontId="4" fillId="2" borderId="0" xfId="0" applyNumberFormat="1" applyFont="1" applyFill="1" applyAlignment="1">
      <alignment vertical="center"/>
    </xf>
    <xf numFmtId="2" fontId="21" fillId="4" borderId="41" xfId="7" applyNumberFormat="1" applyFont="1" applyFill="1" applyBorder="1" applyAlignment="1">
      <alignment horizontal="left"/>
    </xf>
    <xf numFmtId="3" fontId="57" fillId="4" borderId="0" xfId="7" applyNumberFormat="1" applyFont="1" applyFill="1" applyAlignment="1">
      <alignment horizontal="center" vertical="center"/>
    </xf>
    <xf numFmtId="170" fontId="4" fillId="2" borderId="0" xfId="19" applyNumberFormat="1" applyFont="1" applyFill="1" applyAlignment="1">
      <alignment vertical="center"/>
    </xf>
    <xf numFmtId="2" fontId="21" fillId="4" borderId="16" xfId="7" applyNumberFormat="1" applyFont="1" applyFill="1" applyBorder="1" applyAlignment="1">
      <alignment horizontal="left"/>
    </xf>
    <xf numFmtId="43" fontId="4" fillId="2" borderId="0" xfId="19" applyFont="1" applyFill="1" applyAlignment="1">
      <alignment vertical="center"/>
    </xf>
    <xf numFmtId="0" fontId="17" fillId="4" borderId="16" xfId="7" applyFont="1" applyFill="1" applyBorder="1" applyAlignment="1">
      <alignment horizontal="left"/>
    </xf>
    <xf numFmtId="3" fontId="21" fillId="4" borderId="0" xfId="7" applyNumberFormat="1" applyFont="1" applyFill="1" applyAlignment="1">
      <alignment horizontal="center"/>
    </xf>
    <xf numFmtId="0" fontId="21" fillId="4" borderId="23" xfId="7" applyFont="1" applyFill="1" applyBorder="1" applyAlignment="1">
      <alignment horizontal="center"/>
    </xf>
    <xf numFmtId="0" fontId="21" fillId="4" borderId="16" xfId="7" applyFont="1" applyFill="1" applyBorder="1" applyAlignment="1">
      <alignment horizontal="left" vertical="center"/>
    </xf>
    <xf numFmtId="3" fontId="39" fillId="0" borderId="0" xfId="7" applyNumberFormat="1" applyFont="1" applyAlignment="1">
      <alignment horizontal="center" vertical="center"/>
    </xf>
    <xf numFmtId="3" fontId="39" fillId="4" borderId="0" xfId="7" applyNumberFormat="1" applyFont="1" applyFill="1" applyAlignment="1">
      <alignment horizontal="center" vertical="center"/>
    </xf>
    <xf numFmtId="0" fontId="21" fillId="4" borderId="18" xfId="7" applyFont="1" applyFill="1" applyBorder="1" applyAlignment="1">
      <alignment horizontal="left" vertical="center"/>
    </xf>
    <xf numFmtId="3" fontId="21" fillId="4" borderId="4" xfId="7" applyNumberFormat="1" applyFont="1" applyFill="1" applyBorder="1" applyAlignment="1">
      <alignment horizontal="center" vertical="center"/>
    </xf>
    <xf numFmtId="3" fontId="16" fillId="2" borderId="0" xfId="0" applyNumberFormat="1" applyFont="1" applyFill="1"/>
    <xf numFmtId="0" fontId="17" fillId="4" borderId="16" xfId="7" applyFont="1" applyFill="1" applyBorder="1" applyAlignment="1">
      <alignment horizontal="left" vertical="center"/>
    </xf>
    <xf numFmtId="166" fontId="17" fillId="4" borderId="0" xfId="7" applyNumberFormat="1" applyFont="1" applyFill="1" applyAlignment="1">
      <alignment horizontal="center" vertical="center"/>
    </xf>
    <xf numFmtId="166" fontId="38" fillId="4" borderId="0" xfId="7" applyNumberFormat="1" applyFont="1" applyFill="1" applyAlignment="1">
      <alignment horizontal="center" vertical="center"/>
    </xf>
    <xf numFmtId="0" fontId="17" fillId="4" borderId="14" xfId="7" applyFont="1" applyFill="1" applyBorder="1" applyAlignment="1">
      <alignment horizontal="left" vertical="center"/>
    </xf>
    <xf numFmtId="166" fontId="17" fillId="4" borderId="25" xfId="7" applyNumberFormat="1" applyFont="1" applyFill="1" applyBorder="1" applyAlignment="1">
      <alignment horizontal="center" vertical="center"/>
    </xf>
    <xf numFmtId="166" fontId="38" fillId="4" borderId="25" xfId="7" applyNumberFormat="1" applyFont="1" applyFill="1" applyBorder="1" applyAlignment="1">
      <alignment horizontal="center" vertical="center"/>
    </xf>
    <xf numFmtId="166" fontId="17" fillId="4" borderId="26" xfId="7" applyNumberFormat="1" applyFont="1" applyFill="1" applyBorder="1" applyAlignment="1">
      <alignment horizontal="center" vertical="center"/>
    </xf>
    <xf numFmtId="3" fontId="3" fillId="2" borderId="0" xfId="9" applyNumberFormat="1" applyFont="1" applyAlignment="1">
      <alignment horizontal="center" vertical="center"/>
    </xf>
    <xf numFmtId="3" fontId="3" fillId="2" borderId="23" xfId="9" applyNumberFormat="1" applyFont="1" applyBorder="1" applyAlignment="1">
      <alignment horizontal="center" vertical="center"/>
    </xf>
    <xf numFmtId="0" fontId="17" fillId="4" borderId="0" xfId="7" applyFont="1" applyFill="1" applyAlignment="1">
      <alignment horizontal="left"/>
    </xf>
    <xf numFmtId="0" fontId="17" fillId="4" borderId="23" xfId="7" applyFont="1" applyFill="1" applyBorder="1" applyAlignment="1">
      <alignment horizontal="left"/>
    </xf>
    <xf numFmtId="3" fontId="21" fillId="4" borderId="0" xfId="7" applyNumberFormat="1" applyFont="1" applyFill="1" applyAlignment="1">
      <alignment horizontal="left"/>
    </xf>
    <xf numFmtId="0" fontId="17" fillId="4" borderId="21" xfId="7" applyFont="1" applyFill="1" applyBorder="1" applyAlignment="1">
      <alignment horizontal="left" vertical="center"/>
    </xf>
    <xf numFmtId="166" fontId="17" fillId="4" borderId="43" xfId="7" applyNumberFormat="1" applyFont="1" applyFill="1" applyBorder="1" applyAlignment="1">
      <alignment horizontal="center" vertical="center"/>
    </xf>
    <xf numFmtId="0" fontId="49" fillId="0" borderId="0" xfId="0" applyFont="1"/>
    <xf numFmtId="0" fontId="4" fillId="2" borderId="2" xfId="0" applyFont="1" applyFill="1" applyBorder="1"/>
    <xf numFmtId="175" fontId="4" fillId="2" borderId="0" xfId="4" applyNumberFormat="1" applyFont="1" applyFill="1" applyAlignment="1">
      <alignment horizontal="center" vertical="center"/>
    </xf>
    <xf numFmtId="10" fontId="4" fillId="2" borderId="0" xfId="1" applyNumberFormat="1" applyFont="1" applyFill="1" applyAlignment="1">
      <alignment horizontal="right" vertical="center"/>
    </xf>
    <xf numFmtId="175" fontId="44" fillId="2" borderId="0" xfId="4" applyNumberFormat="1" applyFont="1" applyFill="1" applyAlignment="1">
      <alignment horizontal="center" vertical="center"/>
    </xf>
    <xf numFmtId="10" fontId="44" fillId="2" borderId="0" xfId="1" applyNumberFormat="1" applyFont="1" applyFill="1" applyAlignment="1">
      <alignment horizontal="center" vertical="center"/>
    </xf>
    <xf numFmtId="10" fontId="44" fillId="2" borderId="0" xfId="1" applyNumberFormat="1" applyFont="1" applyFill="1" applyAlignment="1">
      <alignment horizontal="right" vertical="center"/>
    </xf>
    <xf numFmtId="0" fontId="4" fillId="2" borderId="0" xfId="9" applyFont="1" applyAlignment="1">
      <alignment horizontal="left" vertical="center"/>
    </xf>
    <xf numFmtId="0" fontId="43" fillId="10" borderId="15" xfId="9" applyFont="1" applyFill="1" applyBorder="1" applyAlignment="1">
      <alignment horizontal="left" vertical="center"/>
    </xf>
    <xf numFmtId="0" fontId="43" fillId="10" borderId="25" xfId="4" applyNumberFormat="1" applyFont="1" applyFill="1" applyBorder="1" applyAlignment="1">
      <alignment horizontal="center" vertical="center"/>
    </xf>
    <xf numFmtId="10" fontId="43" fillId="10" borderId="25" xfId="1" applyNumberFormat="1" applyFont="1" applyFill="1" applyBorder="1" applyAlignment="1">
      <alignment horizontal="center" vertical="center"/>
    </xf>
    <xf numFmtId="175" fontId="20" fillId="8" borderId="35" xfId="4" applyNumberFormat="1" applyFont="1" applyFill="1" applyBorder="1" applyAlignment="1">
      <alignment horizontal="left" vertical="center"/>
    </xf>
    <xf numFmtId="175" fontId="20" fillId="8" borderId="1" xfId="4" applyNumberFormat="1" applyFont="1" applyFill="1" applyBorder="1" applyAlignment="1">
      <alignment horizontal="center" vertical="center"/>
    </xf>
    <xf numFmtId="166" fontId="20" fillId="8" borderId="1" xfId="1" applyNumberFormat="1" applyFont="1" applyFill="1" applyBorder="1" applyAlignment="1">
      <alignment horizontal="center" vertical="center"/>
    </xf>
    <xf numFmtId="0" fontId="4" fillId="2" borderId="17" xfId="9" applyFont="1" applyBorder="1" applyAlignment="1">
      <alignment horizontal="left" vertical="center" indent="1"/>
    </xf>
    <xf numFmtId="166" fontId="4" fillId="2" borderId="0" xfId="1" applyNumberFormat="1" applyFont="1" applyFill="1" applyBorder="1" applyAlignment="1">
      <alignment horizontal="center" vertical="center"/>
    </xf>
    <xf numFmtId="175" fontId="4" fillId="2" borderId="2" xfId="4" applyNumberFormat="1" applyFont="1" applyFill="1" applyBorder="1" applyAlignment="1">
      <alignment horizontal="center" vertical="center"/>
    </xf>
    <xf numFmtId="175" fontId="4" fillId="0" borderId="2" xfId="4" applyNumberFormat="1" applyFont="1" applyFill="1" applyBorder="1" applyAlignment="1">
      <alignment horizontal="center" vertical="center"/>
    </xf>
    <xf numFmtId="175" fontId="4" fillId="0" borderId="0" xfId="4" applyNumberFormat="1" applyFont="1" applyFill="1" applyBorder="1" applyAlignment="1">
      <alignment horizontal="center" vertical="center"/>
    </xf>
    <xf numFmtId="166" fontId="4" fillId="0" borderId="0" xfId="1" applyNumberFormat="1" applyFont="1" applyFill="1" applyBorder="1" applyAlignment="1">
      <alignment horizontal="center" vertical="center"/>
    </xf>
    <xf numFmtId="0" fontId="4" fillId="0" borderId="17" xfId="9" applyFont="1" applyFill="1" applyBorder="1" applyAlignment="1">
      <alignment horizontal="left" vertical="center" indent="1"/>
    </xf>
    <xf numFmtId="0" fontId="20" fillId="8" borderId="35" xfId="9" applyFont="1" applyFill="1" applyBorder="1" applyAlignment="1">
      <alignment horizontal="left" vertical="center"/>
    </xf>
    <xf numFmtId="175" fontId="4" fillId="0" borderId="0" xfId="4" applyNumberFormat="1" applyFont="1" applyBorder="1" applyAlignment="1">
      <alignment horizontal="center" vertical="center"/>
    </xf>
    <xf numFmtId="175" fontId="4" fillId="2" borderId="1" xfId="4" applyNumberFormat="1" applyFont="1" applyFill="1" applyBorder="1" applyAlignment="1">
      <alignment horizontal="center" vertical="center"/>
    </xf>
    <xf numFmtId="175" fontId="4" fillId="2" borderId="5" xfId="4" applyNumberFormat="1" applyFont="1" applyFill="1" applyBorder="1" applyAlignment="1">
      <alignment horizontal="center" vertical="center"/>
    </xf>
    <xf numFmtId="175" fontId="4" fillId="2" borderId="45" xfId="4" applyNumberFormat="1" applyFont="1" applyFill="1" applyBorder="1" applyAlignment="1">
      <alignment horizontal="center" vertical="center"/>
    </xf>
    <xf numFmtId="171" fontId="4" fillId="2" borderId="0" xfId="4" applyNumberFormat="1" applyFont="1" applyFill="1" applyBorder="1" applyAlignment="1">
      <alignment horizontal="center" vertical="center"/>
    </xf>
    <xf numFmtId="171" fontId="4" fillId="2" borderId="16" xfId="4" applyNumberFormat="1" applyFont="1" applyFill="1" applyBorder="1" applyAlignment="1">
      <alignment horizontal="center" vertical="center"/>
    </xf>
    <xf numFmtId="165" fontId="4" fillId="2" borderId="0" xfId="4" applyFont="1" applyFill="1" applyBorder="1" applyAlignment="1">
      <alignment horizontal="center" vertical="center"/>
    </xf>
    <xf numFmtId="175" fontId="20" fillId="8" borderId="5" xfId="4" applyNumberFormat="1" applyFont="1" applyFill="1" applyBorder="1" applyAlignment="1">
      <alignment horizontal="center" vertical="center"/>
    </xf>
    <xf numFmtId="0" fontId="4" fillId="2" borderId="19" xfId="9" applyFont="1" applyBorder="1" applyAlignment="1">
      <alignment horizontal="left" vertical="center" indent="1"/>
    </xf>
    <xf numFmtId="166" fontId="3" fillId="2" borderId="0" xfId="1" applyNumberFormat="1" applyFont="1" applyFill="1" applyAlignment="1">
      <alignment horizontal="center" vertical="center"/>
    </xf>
    <xf numFmtId="0" fontId="3" fillId="2" borderId="0" xfId="9" applyFont="1" applyAlignment="1">
      <alignment horizontal="left" vertical="center"/>
    </xf>
    <xf numFmtId="175" fontId="3" fillId="2" borderId="0" xfId="4" applyNumberFormat="1" applyFont="1" applyFill="1" applyAlignment="1">
      <alignment horizontal="center" vertical="center"/>
    </xf>
    <xf numFmtId="10" fontId="3" fillId="2" borderId="0" xfId="1" applyNumberFormat="1" applyFont="1" applyFill="1" applyAlignment="1">
      <alignment horizontal="right" vertical="center"/>
    </xf>
    <xf numFmtId="0" fontId="43" fillId="10" borderId="14" xfId="9" applyFont="1" applyFill="1" applyBorder="1">
      <alignment horizontal="left"/>
    </xf>
    <xf numFmtId="166" fontId="43" fillId="10" borderId="26" xfId="1" applyNumberFormat="1" applyFont="1" applyFill="1" applyBorder="1" applyAlignment="1">
      <alignment horizontal="center" vertical="center"/>
    </xf>
    <xf numFmtId="10" fontId="43" fillId="14" borderId="46" xfId="1" applyNumberFormat="1" applyFont="1" applyFill="1" applyBorder="1" applyAlignment="1">
      <alignment horizontal="right" vertical="center"/>
    </xf>
    <xf numFmtId="175" fontId="41" fillId="8" borderId="47" xfId="4" applyNumberFormat="1" applyFont="1" applyFill="1" applyBorder="1" applyAlignment="1">
      <alignment horizontal="center" vertical="center"/>
    </xf>
    <xf numFmtId="175" fontId="41" fillId="8" borderId="32" xfId="4" applyNumberFormat="1" applyFont="1" applyFill="1" applyBorder="1" applyAlignment="1">
      <alignment horizontal="center" vertical="center"/>
    </xf>
    <xf numFmtId="166" fontId="41" fillId="8" borderId="48" xfId="1" applyNumberFormat="1" applyFont="1" applyFill="1" applyBorder="1" applyAlignment="1">
      <alignment horizontal="center" vertical="center"/>
    </xf>
    <xf numFmtId="166" fontId="41" fillId="8" borderId="49" xfId="1" applyNumberFormat="1" applyFont="1" applyFill="1" applyBorder="1" applyAlignment="1">
      <alignment horizontal="right" vertical="center"/>
    </xf>
    <xf numFmtId="0" fontId="3" fillId="2" borderId="16" xfId="9" applyFont="1" applyBorder="1" applyAlignment="1">
      <alignment horizontal="left" indent="1"/>
    </xf>
    <xf numFmtId="166" fontId="3" fillId="2" borderId="23" xfId="1" applyNumberFormat="1" applyFont="1" applyFill="1" applyBorder="1" applyAlignment="1">
      <alignment horizontal="center" vertical="center"/>
    </xf>
    <xf numFmtId="166" fontId="3" fillId="2" borderId="50" xfId="1" applyNumberFormat="1" applyFont="1" applyFill="1" applyBorder="1" applyAlignment="1">
      <alignment horizontal="right" vertical="center"/>
    </xf>
    <xf numFmtId="0" fontId="3" fillId="2" borderId="16" xfId="4" applyNumberFormat="1" applyFont="1" applyFill="1" applyBorder="1" applyAlignment="1">
      <alignment horizontal="left" indent="1"/>
    </xf>
    <xf numFmtId="175" fontId="3" fillId="2" borderId="0" xfId="4" applyNumberFormat="1" applyFont="1" applyFill="1" applyAlignment="1">
      <alignment horizontal="left" vertical="center"/>
    </xf>
    <xf numFmtId="10" fontId="3" fillId="2" borderId="50" xfId="1" applyNumberFormat="1" applyFont="1" applyFill="1" applyBorder="1" applyAlignment="1">
      <alignment horizontal="right" vertical="center"/>
    </xf>
    <xf numFmtId="175" fontId="41" fillId="8" borderId="47" xfId="4" applyNumberFormat="1" applyFont="1" applyFill="1" applyBorder="1" applyAlignment="1">
      <alignment horizontal="left" vertical="center"/>
    </xf>
    <xf numFmtId="175" fontId="41" fillId="8" borderId="32" xfId="4" applyNumberFormat="1" applyFont="1" applyFill="1" applyBorder="1" applyAlignment="1">
      <alignment horizontal="left" vertical="center"/>
    </xf>
    <xf numFmtId="175" fontId="3" fillId="2" borderId="16" xfId="4" applyNumberFormat="1" applyFont="1" applyFill="1" applyBorder="1" applyAlignment="1">
      <alignment horizontal="left" vertical="center"/>
    </xf>
    <xf numFmtId="171" fontId="3" fillId="2" borderId="0" xfId="4" applyNumberFormat="1" applyFont="1" applyFill="1" applyAlignment="1">
      <alignment horizontal="left" vertical="center"/>
    </xf>
    <xf numFmtId="175" fontId="3" fillId="2" borderId="0" xfId="4" applyNumberFormat="1" applyFont="1" applyFill="1" applyAlignment="1">
      <alignment horizontal="right" vertical="center"/>
    </xf>
    <xf numFmtId="0" fontId="3" fillId="2" borderId="18" xfId="9" applyFont="1" applyBorder="1" applyAlignment="1">
      <alignment horizontal="left" indent="1"/>
    </xf>
    <xf numFmtId="175" fontId="3" fillId="2" borderId="18" xfId="4" applyNumberFormat="1" applyFont="1" applyFill="1" applyBorder="1" applyAlignment="1">
      <alignment horizontal="left" vertical="center"/>
    </xf>
    <xf numFmtId="175" fontId="3" fillId="2" borderId="4" xfId="4" applyNumberFormat="1" applyFont="1" applyFill="1" applyBorder="1" applyAlignment="1">
      <alignment horizontal="left" vertical="center"/>
    </xf>
    <xf numFmtId="0" fontId="4" fillId="2" borderId="16" xfId="9" applyFont="1" applyBorder="1" applyAlignment="1">
      <alignment horizontal="left" vertical="center" indent="1"/>
    </xf>
    <xf numFmtId="0" fontId="43" fillId="10" borderId="0" xfId="0" applyFont="1" applyFill="1" applyAlignment="1">
      <alignment horizontal="center" vertical="center"/>
    </xf>
    <xf numFmtId="0" fontId="40" fillId="7" borderId="51" xfId="5" applyFont="1" applyFill="1" applyBorder="1" applyAlignment="1">
      <alignment horizontal="center" vertical="center"/>
    </xf>
    <xf numFmtId="175" fontId="4" fillId="2" borderId="28" xfId="4" applyNumberFormat="1" applyFont="1" applyFill="1" applyBorder="1" applyAlignment="1">
      <alignment horizontal="center" vertical="center"/>
    </xf>
    <xf numFmtId="176" fontId="3" fillId="2" borderId="17" xfId="1" applyNumberFormat="1" applyFont="1" applyFill="1" applyBorder="1" applyAlignment="1">
      <alignment horizontal="right" vertical="center"/>
    </xf>
    <xf numFmtId="0" fontId="3" fillId="0" borderId="16" xfId="9" applyFont="1" applyFill="1" applyBorder="1" applyAlignment="1">
      <alignment horizontal="left" indent="1"/>
    </xf>
    <xf numFmtId="172" fontId="21" fillId="4" borderId="0" xfId="19" applyNumberFormat="1" applyFont="1" applyFill="1" applyBorder="1" applyAlignment="1">
      <alignment horizontal="right" vertical="center"/>
    </xf>
    <xf numFmtId="174" fontId="21" fillId="4" borderId="0" xfId="5" applyNumberFormat="1" applyFont="1" applyFill="1" applyAlignment="1">
      <alignment vertical="center"/>
    </xf>
    <xf numFmtId="166" fontId="20" fillId="8" borderId="1" xfId="0" applyNumberFormat="1" applyFont="1" applyFill="1" applyBorder="1" applyAlignment="1">
      <alignment horizontal="right"/>
    </xf>
    <xf numFmtId="0" fontId="20" fillId="11" borderId="1" xfId="0" applyFont="1" applyFill="1" applyBorder="1"/>
    <xf numFmtId="166" fontId="20" fillId="8" borderId="1" xfId="0" applyNumberFormat="1" applyFont="1" applyFill="1" applyBorder="1" applyAlignment="1">
      <alignment horizontal="right" vertical="center"/>
    </xf>
    <xf numFmtId="171" fontId="3" fillId="2" borderId="16" xfId="4" applyNumberFormat="1" applyFont="1" applyFill="1" applyBorder="1" applyAlignment="1">
      <alignment horizontal="left" vertical="center"/>
    </xf>
    <xf numFmtId="3" fontId="4" fillId="2" borderId="0" xfId="0" applyNumberFormat="1" applyFont="1" applyFill="1" applyAlignment="1">
      <alignment horizontal="center"/>
    </xf>
    <xf numFmtId="0" fontId="50" fillId="2" borderId="0" xfId="0" applyFont="1" applyFill="1" applyAlignment="1">
      <alignment horizontal="left"/>
    </xf>
    <xf numFmtId="3" fontId="50" fillId="2" borderId="0" xfId="0" applyNumberFormat="1" applyFont="1" applyFill="1" applyAlignment="1">
      <alignment horizontal="center"/>
    </xf>
    <xf numFmtId="10" fontId="50" fillId="2" borderId="0" xfId="0" applyNumberFormat="1" applyFont="1" applyFill="1" applyAlignment="1">
      <alignment horizontal="center"/>
    </xf>
    <xf numFmtId="3" fontId="50" fillId="2" borderId="0" xfId="1" applyNumberFormat="1" applyFont="1" applyFill="1" applyAlignment="1">
      <alignment horizontal="center"/>
    </xf>
    <xf numFmtId="168" fontId="4" fillId="2" borderId="0" xfId="9" applyNumberFormat="1" applyFont="1" applyAlignment="1">
      <alignment horizontal="center"/>
    </xf>
    <xf numFmtId="0" fontId="20" fillId="11" borderId="1" xfId="9" applyFont="1" applyFill="1" applyBorder="1">
      <alignment horizontal="left"/>
    </xf>
    <xf numFmtId="168" fontId="20" fillId="11" borderId="1" xfId="9" applyNumberFormat="1" applyFont="1" applyFill="1" applyBorder="1" applyAlignment="1">
      <alignment horizontal="center"/>
    </xf>
    <xf numFmtId="0" fontId="38" fillId="4" borderId="0" xfId="2" applyFont="1" applyFill="1"/>
    <xf numFmtId="0" fontId="39" fillId="4" borderId="0" xfId="2" applyFont="1" applyFill="1" applyAlignment="1">
      <alignment horizontal="right"/>
    </xf>
    <xf numFmtId="0" fontId="21" fillId="9" borderId="0" xfId="2" applyFont="1" applyFill="1"/>
    <xf numFmtId="0" fontId="2" fillId="2" borderId="0" xfId="2" applyFill="1"/>
    <xf numFmtId="0" fontId="18" fillId="4" borderId="0" xfId="2" applyFont="1" applyFill="1" applyAlignment="1">
      <alignment horizontal="left"/>
    </xf>
    <xf numFmtId="0" fontId="59" fillId="4" borderId="0" xfId="2" applyFont="1" applyFill="1"/>
    <xf numFmtId="3" fontId="21" fillId="4" borderId="0" xfId="2" applyNumberFormat="1" applyFont="1" applyFill="1"/>
    <xf numFmtId="0" fontId="40" fillId="7" borderId="0" xfId="2" applyFont="1" applyFill="1" applyAlignment="1">
      <alignment horizontal="center" wrapText="1"/>
    </xf>
    <xf numFmtId="3" fontId="40" fillId="7" borderId="0" xfId="2" applyNumberFormat="1" applyFont="1" applyFill="1" applyAlignment="1">
      <alignment horizontal="center" wrapText="1"/>
    </xf>
    <xf numFmtId="0" fontId="17" fillId="21" borderId="0" xfId="2" applyFont="1" applyFill="1" applyAlignment="1">
      <alignment horizontal="center" wrapText="1"/>
    </xf>
    <xf numFmtId="3" fontId="17" fillId="21" borderId="0" xfId="2" applyNumberFormat="1" applyFont="1" applyFill="1" applyAlignment="1">
      <alignment horizontal="center" wrapText="1"/>
    </xf>
    <xf numFmtId="10" fontId="17" fillId="21" borderId="0" xfId="2" applyNumberFormat="1" applyFont="1" applyFill="1" applyAlignment="1">
      <alignment horizontal="center" wrapText="1"/>
    </xf>
    <xf numFmtId="3" fontId="2" fillId="2" borderId="0" xfId="2" applyNumberFormat="1" applyFill="1" applyAlignment="1">
      <alignment horizontal="left"/>
    </xf>
    <xf numFmtId="10" fontId="2" fillId="2" borderId="0" xfId="1" applyNumberFormat="1" applyFont="1" applyFill="1" applyAlignment="1">
      <alignment horizontal="left"/>
    </xf>
    <xf numFmtId="3" fontId="21" fillId="2" borderId="0" xfId="2" applyNumberFormat="1" applyFont="1" applyFill="1" applyAlignment="1">
      <alignment horizontal="center" wrapText="1"/>
    </xf>
    <xf numFmtId="0" fontId="9" fillId="0" borderId="0" xfId="22"/>
    <xf numFmtId="0" fontId="21" fillId="2" borderId="0" xfId="2" applyFont="1" applyFill="1" applyAlignment="1">
      <alignment horizontal="center" wrapText="1"/>
    </xf>
    <xf numFmtId="10" fontId="21" fillId="2" borderId="0" xfId="2" applyNumberFormat="1" applyFont="1" applyFill="1" applyAlignment="1">
      <alignment horizontal="center" wrapText="1"/>
    </xf>
    <xf numFmtId="3" fontId="17" fillId="4" borderId="3" xfId="2" applyNumberFormat="1" applyFont="1" applyFill="1" applyBorder="1" applyAlignment="1">
      <alignment horizontal="center" vertical="center" wrapText="1"/>
    </xf>
    <xf numFmtId="0" fontId="17" fillId="4" borderId="3" xfId="2" applyFont="1" applyFill="1" applyBorder="1" applyAlignment="1">
      <alignment horizontal="center" vertical="center" wrapText="1"/>
    </xf>
    <xf numFmtId="10" fontId="17" fillId="4" borderId="3" xfId="2" applyNumberFormat="1" applyFont="1" applyFill="1" applyBorder="1" applyAlignment="1">
      <alignment horizontal="center" vertical="center" wrapText="1"/>
    </xf>
    <xf numFmtId="0" fontId="21" fillId="4" borderId="0" xfId="2" applyFont="1" applyFill="1" applyAlignment="1">
      <alignment horizontal="center"/>
    </xf>
    <xf numFmtId="0" fontId="21" fillId="4" borderId="0" xfId="2" applyFont="1" applyFill="1"/>
    <xf numFmtId="170" fontId="62" fillId="4" borderId="0" xfId="19" applyNumberFormat="1" applyFont="1" applyFill="1" applyAlignment="1">
      <alignment horizontal="center" vertical="center"/>
    </xf>
    <xf numFmtId="0" fontId="17" fillId="4" borderId="0" xfId="2" applyFont="1" applyFill="1" applyAlignment="1">
      <alignment horizontal="center"/>
    </xf>
    <xf numFmtId="3" fontId="17" fillId="4" borderId="0" xfId="2" applyNumberFormat="1" applyFont="1" applyFill="1"/>
    <xf numFmtId="0" fontId="35" fillId="0" borderId="0" xfId="2" applyFont="1" applyAlignment="1">
      <alignment horizontal="left"/>
    </xf>
    <xf numFmtId="0" fontId="2" fillId="0" borderId="0" xfId="2"/>
    <xf numFmtId="0" fontId="23" fillId="0" borderId="0" xfId="0" applyFont="1"/>
    <xf numFmtId="0" fontId="63" fillId="6" borderId="0" xfId="0" applyFont="1" applyFill="1" applyAlignment="1">
      <alignment horizontal="center" vertical="center" wrapText="1"/>
    </xf>
    <xf numFmtId="0" fontId="63" fillId="6" borderId="0" xfId="0" applyFont="1" applyFill="1" applyAlignment="1">
      <alignment vertical="center" wrapText="1"/>
    </xf>
    <xf numFmtId="0" fontId="23" fillId="2" borderId="0" xfId="0" applyFont="1" applyFill="1"/>
    <xf numFmtId="0" fontId="63" fillId="2" borderId="53" xfId="0" applyFont="1" applyFill="1" applyBorder="1" applyAlignment="1">
      <alignment horizontal="center" vertical="center" wrapText="1"/>
    </xf>
    <xf numFmtId="0" fontId="63" fillId="2" borderId="53" xfId="0" applyFont="1" applyFill="1" applyBorder="1" applyAlignment="1">
      <alignment vertical="center" wrapText="1"/>
    </xf>
    <xf numFmtId="0" fontId="63" fillId="2" borderId="0" xfId="0" applyFont="1" applyFill="1" applyAlignment="1">
      <alignment horizontal="center" vertical="center" wrapText="1"/>
    </xf>
    <xf numFmtId="0" fontId="64" fillId="20" borderId="54" xfId="0" applyFont="1" applyFill="1" applyBorder="1" applyAlignment="1">
      <alignment horizontal="center" vertical="center"/>
    </xf>
    <xf numFmtId="0" fontId="65" fillId="20" borderId="54" xfId="0" applyFont="1" applyFill="1" applyBorder="1" applyAlignment="1">
      <alignment vertical="center"/>
    </xf>
    <xf numFmtId="0" fontId="64" fillId="20" borderId="54" xfId="0" applyFont="1" applyFill="1" applyBorder="1" applyAlignment="1">
      <alignment vertical="center"/>
    </xf>
    <xf numFmtId="0" fontId="66" fillId="0" borderId="0" xfId="0" applyFont="1" applyAlignment="1">
      <alignment horizontal="center" vertical="center"/>
    </xf>
    <xf numFmtId="0" fontId="67" fillId="0" borderId="0" xfId="0" applyFont="1" applyAlignment="1">
      <alignment vertical="center"/>
    </xf>
    <xf numFmtId="0" fontId="66" fillId="0" borderId="0" xfId="0" applyFont="1" applyAlignment="1">
      <alignment vertical="center"/>
    </xf>
    <xf numFmtId="0" fontId="66" fillId="0" borderId="1" xfId="0" applyFont="1" applyBorder="1" applyAlignment="1">
      <alignment horizontal="center" vertical="center"/>
    </xf>
    <xf numFmtId="0" fontId="67" fillId="0" borderId="1" xfId="0" applyFont="1" applyBorder="1" applyAlignment="1">
      <alignment vertical="center"/>
    </xf>
    <xf numFmtId="0" fontId="66" fillId="0" borderId="1" xfId="0" applyFont="1" applyBorder="1" applyAlignment="1">
      <alignment vertical="center"/>
    </xf>
    <xf numFmtId="0" fontId="66" fillId="0" borderId="53" xfId="0" applyFont="1" applyBorder="1" applyAlignment="1">
      <alignment horizontal="center" vertical="center" wrapText="1"/>
    </xf>
    <xf numFmtId="0" fontId="67" fillId="0" borderId="53" xfId="0" applyFont="1" applyBorder="1" applyAlignment="1">
      <alignment vertical="center"/>
    </xf>
    <xf numFmtId="0" fontId="66" fillId="0" borderId="53" xfId="0" applyFont="1" applyBorder="1" applyAlignment="1">
      <alignment vertical="center"/>
    </xf>
    <xf numFmtId="0" fontId="66" fillId="0" borderId="53" xfId="0" applyFont="1" applyBorder="1" applyAlignment="1">
      <alignment horizontal="center" vertical="center"/>
    </xf>
    <xf numFmtId="0" fontId="66" fillId="0" borderId="5" xfId="0" applyFont="1" applyBorder="1" applyAlignment="1">
      <alignment horizontal="center" vertical="center" wrapText="1"/>
    </xf>
    <xf numFmtId="0" fontId="67" fillId="0" borderId="5" xfId="0" applyFont="1" applyBorder="1" applyAlignment="1">
      <alignment vertical="center"/>
    </xf>
    <xf numFmtId="0" fontId="66" fillId="0" borderId="5" xfId="0" applyFont="1" applyBorder="1" applyAlignment="1">
      <alignment vertical="center"/>
    </xf>
    <xf numFmtId="0" fontId="66" fillId="0" borderId="5" xfId="0" applyFont="1" applyBorder="1" applyAlignment="1">
      <alignment horizontal="center" vertical="center"/>
    </xf>
    <xf numFmtId="0" fontId="66" fillId="0" borderId="1" xfId="0" applyFont="1" applyBorder="1" applyAlignment="1">
      <alignment horizontal="center" vertical="center" wrapText="1"/>
    </xf>
    <xf numFmtId="0" fontId="66" fillId="0" borderId="2" xfId="0" applyFont="1" applyBorder="1" applyAlignment="1">
      <alignment horizontal="center" vertical="center" wrapText="1"/>
    </xf>
    <xf numFmtId="0" fontId="67" fillId="0" borderId="2" xfId="0" applyFont="1" applyBorder="1" applyAlignment="1">
      <alignment vertical="center"/>
    </xf>
    <xf numFmtId="0" fontId="66" fillId="0" borderId="2" xfId="0" applyFont="1" applyBorder="1" applyAlignment="1">
      <alignment vertical="center"/>
    </xf>
    <xf numFmtId="0" fontId="66" fillId="0" borderId="2" xfId="0" applyFont="1" applyBorder="1" applyAlignment="1">
      <alignment horizontal="center" vertical="center"/>
    </xf>
    <xf numFmtId="0" fontId="66" fillId="0" borderId="0" xfId="0" applyFont="1" applyAlignment="1">
      <alignment horizontal="center" vertical="center" wrapText="1"/>
    </xf>
    <xf numFmtId="0" fontId="66" fillId="0" borderId="59" xfId="0" applyFont="1" applyBorder="1" applyAlignment="1">
      <alignment horizontal="center" vertical="center" wrapText="1"/>
    </xf>
    <xf numFmtId="0" fontId="66" fillId="0" borderId="59" xfId="0" applyFont="1" applyBorder="1" applyAlignment="1">
      <alignment horizontal="center" vertical="center"/>
    </xf>
    <xf numFmtId="0" fontId="67" fillId="0" borderId="59" xfId="0" applyFont="1" applyBorder="1" applyAlignment="1">
      <alignment vertical="center"/>
    </xf>
    <xf numFmtId="0" fontId="66" fillId="0" borderId="59" xfId="0" applyFont="1" applyBorder="1" applyAlignment="1">
      <alignment vertical="center"/>
    </xf>
    <xf numFmtId="0" fontId="66" fillId="0" borderId="55" xfId="0" applyFont="1" applyBorder="1" applyAlignment="1">
      <alignment horizontal="center" vertical="center" wrapText="1"/>
    </xf>
    <xf numFmtId="0" fontId="64" fillId="20" borderId="0" xfId="0" applyFont="1" applyFill="1" applyAlignment="1">
      <alignment vertical="center"/>
    </xf>
    <xf numFmtId="0" fontId="65" fillId="20" borderId="56" xfId="0" applyFont="1" applyFill="1" applyBorder="1" applyAlignment="1">
      <alignment vertical="center"/>
    </xf>
    <xf numFmtId="0" fontId="65" fillId="20" borderId="56" xfId="0" applyFont="1" applyFill="1" applyBorder="1" applyAlignment="1">
      <alignment horizontal="center" vertical="center"/>
    </xf>
    <xf numFmtId="0" fontId="20" fillId="2" borderId="16" xfId="9" applyFont="1" applyBorder="1">
      <alignment horizontal="left"/>
    </xf>
    <xf numFmtId="0" fontId="20" fillId="2" borderId="0" xfId="9" applyFont="1" applyAlignment="1">
      <alignment horizontal="left" vertical="center"/>
    </xf>
    <xf numFmtId="0" fontId="20" fillId="2" borderId="23" xfId="9" applyFont="1" applyBorder="1" applyAlignment="1">
      <alignment horizontal="left" vertical="center"/>
    </xf>
    <xf numFmtId="0" fontId="4" fillId="2" borderId="16" xfId="9" applyFont="1" applyBorder="1">
      <alignment horizontal="left"/>
    </xf>
    <xf numFmtId="166" fontId="17" fillId="4" borderId="23" xfId="7" applyNumberFormat="1" applyFont="1" applyFill="1" applyBorder="1" applyAlignment="1">
      <alignment horizontal="center" vertical="center"/>
    </xf>
    <xf numFmtId="0" fontId="43" fillId="10" borderId="14" xfId="4" applyNumberFormat="1" applyFont="1" applyFill="1" applyBorder="1" applyAlignment="1">
      <alignment horizontal="center" vertical="center"/>
    </xf>
    <xf numFmtId="10" fontId="43" fillId="10" borderId="26" xfId="1" applyNumberFormat="1" applyFont="1" applyFill="1" applyBorder="1" applyAlignment="1">
      <alignment horizontal="center" vertical="center"/>
    </xf>
    <xf numFmtId="10" fontId="43" fillId="14" borderId="23" xfId="1" applyNumberFormat="1" applyFont="1" applyFill="1" applyBorder="1" applyAlignment="1">
      <alignment horizontal="right" vertical="center"/>
    </xf>
    <xf numFmtId="175" fontId="20" fillId="8" borderId="30" xfId="4" applyNumberFormat="1" applyFont="1" applyFill="1" applyBorder="1" applyAlignment="1">
      <alignment horizontal="center" vertical="center"/>
    </xf>
    <xf numFmtId="166" fontId="20" fillId="8" borderId="31" xfId="1" applyNumberFormat="1" applyFont="1" applyFill="1" applyBorder="1" applyAlignment="1">
      <alignment horizontal="center" vertical="center"/>
    </xf>
    <xf numFmtId="175" fontId="4" fillId="2" borderId="44" xfId="4" applyNumberFormat="1" applyFont="1" applyFill="1" applyBorder="1" applyAlignment="1">
      <alignment horizontal="center" vertical="center"/>
    </xf>
    <xf numFmtId="175" fontId="4" fillId="0" borderId="44" xfId="4" applyNumberFormat="1" applyFont="1" applyFill="1" applyBorder="1" applyAlignment="1">
      <alignment horizontal="center" vertical="center"/>
    </xf>
    <xf numFmtId="166" fontId="4" fillId="0" borderId="23" xfId="1" applyNumberFormat="1" applyFont="1" applyFill="1" applyBorder="1" applyAlignment="1">
      <alignment horizontal="center" vertical="center"/>
    </xf>
    <xf numFmtId="175" fontId="4" fillId="0" borderId="16" xfId="4" applyNumberFormat="1" applyFont="1" applyFill="1" applyBorder="1" applyAlignment="1">
      <alignment horizontal="center" vertical="center"/>
    </xf>
    <xf numFmtId="166" fontId="4" fillId="0" borderId="23" xfId="1" applyNumberFormat="1" applyFont="1" applyFill="1" applyBorder="1" applyAlignment="1">
      <alignment horizontal="right" vertical="center"/>
    </xf>
    <xf numFmtId="175" fontId="4" fillId="0" borderId="16" xfId="4" applyNumberFormat="1" applyFont="1" applyBorder="1" applyAlignment="1">
      <alignment horizontal="center" vertical="center"/>
    </xf>
    <xf numFmtId="175" fontId="4" fillId="2" borderId="30" xfId="4" applyNumberFormat="1" applyFont="1" applyFill="1" applyBorder="1" applyAlignment="1">
      <alignment horizontal="center" vertical="center"/>
    </xf>
    <xf numFmtId="10" fontId="4" fillId="2" borderId="23" xfId="1" applyNumberFormat="1" applyFont="1" applyFill="1" applyBorder="1" applyAlignment="1">
      <alignment horizontal="right" vertical="center"/>
    </xf>
    <xf numFmtId="175" fontId="20" fillId="8" borderId="45" xfId="4" applyNumberFormat="1" applyFont="1" applyFill="1" applyBorder="1" applyAlignment="1">
      <alignment horizontal="center" vertical="center"/>
    </xf>
    <xf numFmtId="166" fontId="20" fillId="8" borderId="60" xfId="1" applyNumberFormat="1" applyFont="1" applyFill="1" applyBorder="1" applyAlignment="1">
      <alignment horizontal="right" vertical="center"/>
    </xf>
    <xf numFmtId="175" fontId="4" fillId="2" borderId="27" xfId="4" applyNumberFormat="1" applyFont="1" applyFill="1" applyBorder="1" applyAlignment="1">
      <alignment horizontal="center" vertical="center"/>
    </xf>
    <xf numFmtId="166" fontId="4" fillId="2" borderId="33" xfId="1" applyNumberFormat="1" applyFont="1" applyFill="1" applyBorder="1" applyAlignment="1">
      <alignment horizontal="right" vertical="center"/>
    </xf>
    <xf numFmtId="0" fontId="0" fillId="0" borderId="0" xfId="0" applyAlignment="1">
      <alignment horizontal="center" vertical="center"/>
    </xf>
    <xf numFmtId="10" fontId="3" fillId="2" borderId="0" xfId="1" applyNumberFormat="1" applyFont="1" applyFill="1" applyAlignment="1">
      <alignment horizontal="center" vertical="center"/>
    </xf>
    <xf numFmtId="0" fontId="41" fillId="8" borderId="47" xfId="9" applyFont="1" applyFill="1" applyBorder="1" applyAlignment="1">
      <alignment horizontal="left" vertical="center"/>
    </xf>
    <xf numFmtId="175" fontId="3" fillId="0" borderId="0" xfId="4" applyNumberFormat="1" applyFont="1" applyFill="1" applyAlignment="1">
      <alignment horizontal="left" vertical="center"/>
    </xf>
    <xf numFmtId="175" fontId="3" fillId="2" borderId="16" xfId="4" applyNumberFormat="1" applyFont="1" applyFill="1" applyBorder="1" applyAlignment="1">
      <alignment horizontal="right" vertical="center"/>
    </xf>
    <xf numFmtId="177" fontId="3" fillId="2" borderId="23" xfId="1" applyNumberFormat="1" applyFont="1" applyFill="1" applyBorder="1" applyAlignment="1">
      <alignment horizontal="right" vertical="center"/>
    </xf>
    <xf numFmtId="10" fontId="3" fillId="2" borderId="23" xfId="1" applyNumberFormat="1" applyFont="1" applyFill="1" applyBorder="1" applyAlignment="1">
      <alignment horizontal="right" vertical="center"/>
    </xf>
    <xf numFmtId="175" fontId="4" fillId="0" borderId="0" xfId="0" applyNumberFormat="1" applyFont="1"/>
    <xf numFmtId="0" fontId="16" fillId="10" borderId="0" xfId="0" applyFont="1" applyFill="1" applyAlignment="1">
      <alignment horizontal="left" wrapText="1"/>
    </xf>
    <xf numFmtId="3" fontId="43" fillId="13" borderId="26" xfId="9" applyNumberFormat="1" applyFont="1" applyFill="1" applyBorder="1" applyAlignment="1">
      <alignment horizontal="center" vertical="center"/>
    </xf>
    <xf numFmtId="166" fontId="43" fillId="22" borderId="20" xfId="1" applyNumberFormat="1" applyFont="1" applyFill="1" applyBorder="1" applyAlignment="1">
      <alignment horizontal="center" vertical="center"/>
    </xf>
    <xf numFmtId="10" fontId="3" fillId="2" borderId="17" xfId="1" applyNumberFormat="1" applyFont="1" applyFill="1" applyBorder="1" applyAlignment="1">
      <alignment horizontal="right" vertical="center"/>
    </xf>
    <xf numFmtId="166" fontId="20" fillId="12" borderId="33" xfId="1" applyNumberFormat="1" applyFont="1" applyFill="1" applyBorder="1" applyAlignment="1">
      <alignment horizontal="center" vertical="center"/>
    </xf>
    <xf numFmtId="0" fontId="43" fillId="10" borderId="29" xfId="9" applyFont="1" applyFill="1" applyBorder="1" applyAlignment="1">
      <alignment horizontal="left" vertical="center"/>
    </xf>
    <xf numFmtId="170" fontId="4" fillId="2" borderId="0" xfId="19" applyNumberFormat="1" applyFont="1" applyFill="1" applyBorder="1" applyAlignment="1">
      <alignment horizontal="right" vertical="center"/>
    </xf>
    <xf numFmtId="0" fontId="4" fillId="0" borderId="2" xfId="0" applyFont="1" applyBorder="1" applyAlignment="1">
      <alignment vertical="center" wrapText="1"/>
    </xf>
    <xf numFmtId="170" fontId="4" fillId="0" borderId="0" xfId="0" applyNumberFormat="1" applyFont="1" applyAlignment="1">
      <alignment vertical="center"/>
    </xf>
    <xf numFmtId="170" fontId="4" fillId="0" borderId="0" xfId="19" applyNumberFormat="1" applyFont="1" applyAlignment="1">
      <alignment vertical="center"/>
    </xf>
    <xf numFmtId="0" fontId="4" fillId="2" borderId="0" xfId="0" applyFont="1" applyFill="1" applyAlignment="1">
      <alignment horizontal="right"/>
    </xf>
    <xf numFmtId="166" fontId="4" fillId="2" borderId="0" xfId="1" applyNumberFormat="1" applyFont="1" applyFill="1" applyAlignment="1">
      <alignment horizontal="right"/>
    </xf>
    <xf numFmtId="175" fontId="4" fillId="2" borderId="0" xfId="0" applyNumberFormat="1" applyFont="1" applyFill="1" applyAlignment="1">
      <alignment horizontal="right"/>
    </xf>
    <xf numFmtId="167" fontId="4" fillId="2" borderId="0" xfId="0" applyNumberFormat="1" applyFont="1" applyFill="1" applyAlignment="1">
      <alignment horizontal="right"/>
    </xf>
    <xf numFmtId="0" fontId="20" fillId="2" borderId="0" xfId="0" applyFont="1" applyFill="1"/>
    <xf numFmtId="0" fontId="43" fillId="10" borderId="61" xfId="9" applyFont="1" applyFill="1" applyBorder="1">
      <alignment horizontal="left"/>
    </xf>
    <xf numFmtId="175" fontId="20" fillId="8" borderId="62" xfId="4" applyNumberFormat="1" applyFont="1" applyFill="1" applyBorder="1" applyAlignment="1">
      <alignment horizontal="left"/>
    </xf>
    <xf numFmtId="175" fontId="20" fillId="8" borderId="32" xfId="4" applyNumberFormat="1" applyFont="1" applyFill="1" applyBorder="1" applyAlignment="1">
      <alignment horizontal="right"/>
    </xf>
    <xf numFmtId="9" fontId="20" fillId="8" borderId="62" xfId="1" applyFont="1" applyFill="1" applyBorder="1" applyAlignment="1">
      <alignment horizontal="right" vertical="center"/>
    </xf>
    <xf numFmtId="0" fontId="4" fillId="2" borderId="17" xfId="9" applyFont="1" applyBorder="1" applyAlignment="1">
      <alignment horizontal="left" indent="1"/>
    </xf>
    <xf numFmtId="175" fontId="4" fillId="2" borderId="2" xfId="4" applyNumberFormat="1" applyFont="1" applyFill="1" applyBorder="1" applyAlignment="1">
      <alignment horizontal="right"/>
    </xf>
    <xf numFmtId="175" fontId="20" fillId="8" borderId="35" xfId="4" applyNumberFormat="1" applyFont="1" applyFill="1" applyBorder="1" applyAlignment="1">
      <alignment horizontal="left"/>
    </xf>
    <xf numFmtId="9" fontId="20" fillId="8" borderId="35" xfId="1" applyFont="1" applyFill="1" applyBorder="1" applyAlignment="1">
      <alignment horizontal="right" vertical="center"/>
    </xf>
    <xf numFmtId="175" fontId="4" fillId="2" borderId="0" xfId="0" applyNumberFormat="1" applyFont="1" applyFill="1"/>
    <xf numFmtId="175" fontId="20" fillId="8" borderId="64" xfId="4" applyNumberFormat="1" applyFont="1" applyFill="1" applyBorder="1" applyAlignment="1">
      <alignment horizontal="left" vertical="center"/>
    </xf>
    <xf numFmtId="175" fontId="20" fillId="8" borderId="28" xfId="4" applyNumberFormat="1" applyFont="1" applyFill="1" applyBorder="1" applyAlignment="1">
      <alignment horizontal="right" vertical="center"/>
    </xf>
    <xf numFmtId="9" fontId="20" fillId="8" borderId="64" xfId="1" applyFont="1" applyFill="1" applyBorder="1" applyAlignment="1">
      <alignment horizontal="right" vertical="center"/>
    </xf>
    <xf numFmtId="0" fontId="21" fillId="4" borderId="36" xfId="5" applyFont="1" applyFill="1" applyBorder="1" applyAlignment="1">
      <alignment horizontal="left"/>
    </xf>
    <xf numFmtId="172" fontId="21" fillId="4" borderId="37" xfId="19" applyNumberFormat="1" applyFont="1" applyFill="1" applyBorder="1" applyAlignment="1">
      <alignment horizontal="right" vertical="center"/>
    </xf>
    <xf numFmtId="172" fontId="21" fillId="4" borderId="38" xfId="19" applyNumberFormat="1" applyFont="1" applyFill="1" applyBorder="1" applyAlignment="1">
      <alignment horizontal="right" vertical="center"/>
    </xf>
    <xf numFmtId="171" fontId="21" fillId="4" borderId="37" xfId="5" applyNumberFormat="1" applyFont="1" applyFill="1" applyBorder="1" applyAlignment="1">
      <alignment vertical="center"/>
    </xf>
    <xf numFmtId="171" fontId="21" fillId="4" borderId="5" xfId="5" applyNumberFormat="1" applyFont="1" applyFill="1" applyBorder="1" applyAlignment="1">
      <alignment vertical="center"/>
    </xf>
    <xf numFmtId="174" fontId="21" fillId="4" borderId="38" xfId="5" applyNumberFormat="1" applyFont="1" applyFill="1" applyBorder="1" applyAlignment="1">
      <alignment vertical="center"/>
    </xf>
    <xf numFmtId="171" fontId="21" fillId="4" borderId="36" xfId="5" applyNumberFormat="1" applyFont="1" applyFill="1" applyBorder="1" applyAlignment="1">
      <alignment horizontal="center" vertical="center"/>
    </xf>
    <xf numFmtId="0" fontId="21" fillId="4" borderId="52" xfId="5" applyFont="1" applyFill="1" applyBorder="1" applyAlignment="1">
      <alignment horizontal="left"/>
    </xf>
    <xf numFmtId="172" fontId="21" fillId="4" borderId="9" xfId="19" applyNumberFormat="1" applyFont="1" applyFill="1" applyBorder="1" applyAlignment="1">
      <alignment horizontal="right" vertical="center"/>
    </xf>
    <xf numFmtId="172" fontId="21" fillId="4" borderId="10" xfId="19" applyNumberFormat="1" applyFont="1" applyFill="1" applyBorder="1" applyAlignment="1">
      <alignment horizontal="right" vertical="center"/>
    </xf>
    <xf numFmtId="171" fontId="21" fillId="4" borderId="9" xfId="5" applyNumberFormat="1" applyFont="1" applyFill="1" applyBorder="1" applyAlignment="1">
      <alignment vertical="center"/>
    </xf>
    <xf numFmtId="171" fontId="21" fillId="4" borderId="52" xfId="5" applyNumberFormat="1" applyFont="1" applyFill="1" applyBorder="1" applyAlignment="1">
      <alignment horizontal="center" vertical="center"/>
    </xf>
    <xf numFmtId="172" fontId="21" fillId="4" borderId="0" xfId="19" applyNumberFormat="1" applyFont="1" applyFill="1" applyBorder="1" applyAlignment="1">
      <alignment vertical="center"/>
    </xf>
    <xf numFmtId="0" fontId="69" fillId="5" borderId="0" xfId="26" applyFont="1" applyFill="1" applyAlignment="1">
      <alignment horizontal="center" vertical="center" wrapText="1"/>
    </xf>
    <xf numFmtId="0" fontId="28" fillId="0" borderId="66" xfId="26" applyFont="1" applyBorder="1" applyAlignment="1">
      <alignment horizontal="left" vertical="center"/>
    </xf>
    <xf numFmtId="0" fontId="29" fillId="0" borderId="66" xfId="26" applyFont="1" applyBorder="1" applyAlignment="1">
      <alignment horizontal="left" vertical="center"/>
    </xf>
    <xf numFmtId="0" fontId="29" fillId="0" borderId="66" xfId="26" applyFont="1" applyBorder="1" applyAlignment="1">
      <alignment horizontal="center" vertical="center"/>
    </xf>
    <xf numFmtId="3" fontId="29" fillId="0" borderId="66" xfId="26" applyNumberFormat="1" applyFont="1" applyBorder="1" applyAlignment="1">
      <alignment horizontal="center" vertical="center"/>
    </xf>
    <xf numFmtId="14" fontId="29" fillId="0" borderId="66" xfId="26" applyNumberFormat="1" applyFont="1" applyBorder="1" applyAlignment="1">
      <alignment horizontal="center" vertical="center"/>
    </xf>
    <xf numFmtId="168" fontId="29" fillId="0" borderId="66" xfId="26" applyNumberFormat="1" applyFont="1" applyBorder="1" applyAlignment="1">
      <alignment horizontal="center" vertical="center"/>
    </xf>
    <xf numFmtId="0" fontId="28" fillId="0" borderId="0" xfId="26" applyFont="1" applyAlignment="1">
      <alignment horizontal="left" vertical="center"/>
    </xf>
    <xf numFmtId="3" fontId="29" fillId="0" borderId="0" xfId="26" applyNumberFormat="1" applyFont="1" applyAlignment="1">
      <alignment horizontal="center" vertical="center"/>
    </xf>
    <xf numFmtId="0" fontId="28" fillId="2" borderId="67" xfId="26" applyFont="1" applyFill="1" applyBorder="1" applyAlignment="1">
      <alignment horizontal="left" vertical="center"/>
    </xf>
    <xf numFmtId="0" fontId="29" fillId="0" borderId="67" xfId="26" applyFont="1" applyBorder="1" applyAlignment="1">
      <alignment horizontal="left" vertical="center"/>
    </xf>
    <xf numFmtId="0" fontId="29" fillId="0" borderId="67" xfId="26" applyFont="1" applyBorder="1" applyAlignment="1">
      <alignment horizontal="center" vertical="center"/>
    </xf>
    <xf numFmtId="3" fontId="29" fillId="0" borderId="67" xfId="26" applyNumberFormat="1" applyFont="1" applyBorder="1" applyAlignment="1">
      <alignment horizontal="center" vertical="center"/>
    </xf>
    <xf numFmtId="14" fontId="29" fillId="0" borderId="67" xfId="26" applyNumberFormat="1" applyFont="1" applyBorder="1" applyAlignment="1">
      <alignment horizontal="center" vertical="center"/>
    </xf>
    <xf numFmtId="168" fontId="29" fillId="0" borderId="67" xfId="26" applyNumberFormat="1" applyFont="1" applyBorder="1" applyAlignment="1">
      <alignment horizontal="center" vertical="center"/>
    </xf>
    <xf numFmtId="0" fontId="29" fillId="2" borderId="67" xfId="26" applyFont="1" applyFill="1" applyBorder="1" applyAlignment="1">
      <alignment horizontal="left" vertical="center"/>
    </xf>
    <xf numFmtId="0" fontId="29" fillId="2" borderId="67" xfId="26" applyFont="1" applyFill="1" applyBorder="1" applyAlignment="1">
      <alignment horizontal="center" vertical="center"/>
    </xf>
    <xf numFmtId="14" fontId="29" fillId="2" borderId="67" xfId="26" applyNumberFormat="1" applyFont="1" applyFill="1" applyBorder="1" applyAlignment="1">
      <alignment horizontal="center" vertical="center"/>
    </xf>
    <xf numFmtId="168" fontId="29" fillId="2" borderId="67" xfId="26" applyNumberFormat="1" applyFont="1" applyFill="1" applyBorder="1" applyAlignment="1">
      <alignment horizontal="center" vertical="center"/>
    </xf>
    <xf numFmtId="0" fontId="28" fillId="2" borderId="68" xfId="26" applyFont="1" applyFill="1" applyBorder="1" applyAlignment="1">
      <alignment horizontal="left" vertical="center"/>
    </xf>
    <xf numFmtId="0" fontId="29" fillId="2" borderId="68" xfId="26" applyFont="1" applyFill="1" applyBorder="1" applyAlignment="1">
      <alignment horizontal="left" vertical="center"/>
    </xf>
    <xf numFmtId="0" fontId="29" fillId="2" borderId="68" xfId="26" applyFont="1" applyFill="1" applyBorder="1" applyAlignment="1">
      <alignment horizontal="center" vertical="center"/>
    </xf>
    <xf numFmtId="14" fontId="29" fillId="2" borderId="68" xfId="26" applyNumberFormat="1" applyFont="1" applyFill="1" applyBorder="1" applyAlignment="1">
      <alignment horizontal="center" vertical="center"/>
    </xf>
    <xf numFmtId="168" fontId="29" fillId="2" borderId="68" xfId="26" applyNumberFormat="1" applyFont="1" applyFill="1" applyBorder="1" applyAlignment="1">
      <alignment horizontal="center" vertical="center"/>
    </xf>
    <xf numFmtId="0" fontId="26" fillId="0" borderId="65" xfId="26" applyFont="1" applyBorder="1" applyAlignment="1">
      <alignment horizontal="left" vertical="center"/>
    </xf>
    <xf numFmtId="0" fontId="27" fillId="0" borderId="65" xfId="26" applyFont="1" applyBorder="1" applyAlignment="1">
      <alignment horizontal="left" vertical="center"/>
    </xf>
    <xf numFmtId="0" fontId="27" fillId="0" borderId="65" xfId="26" applyFont="1" applyBorder="1" applyAlignment="1">
      <alignment horizontal="center" vertical="center"/>
    </xf>
    <xf numFmtId="14" fontId="27" fillId="0" borderId="65" xfId="26" applyNumberFormat="1" applyFont="1" applyBorder="1" applyAlignment="1">
      <alignment horizontal="center" vertical="center"/>
    </xf>
    <xf numFmtId="168" fontId="27" fillId="0" borderId="65" xfId="26" applyNumberFormat="1" applyFont="1" applyBorder="1" applyAlignment="1">
      <alignment horizontal="center" vertical="center"/>
    </xf>
    <xf numFmtId="0" fontId="26" fillId="0" borderId="67" xfId="26" applyFont="1" applyBorder="1" applyAlignment="1">
      <alignment horizontal="left" vertical="center"/>
    </xf>
    <xf numFmtId="0" fontId="27" fillId="0" borderId="67" xfId="26" applyFont="1" applyBorder="1" applyAlignment="1">
      <alignment horizontal="left" vertical="center"/>
    </xf>
    <xf numFmtId="0" fontId="27" fillId="0" borderId="67" xfId="26" applyFont="1" applyBorder="1" applyAlignment="1">
      <alignment horizontal="center" vertical="center"/>
    </xf>
    <xf numFmtId="14" fontId="27" fillId="0" borderId="67" xfId="26" applyNumberFormat="1" applyFont="1" applyBorder="1" applyAlignment="1">
      <alignment horizontal="center" vertical="center"/>
    </xf>
    <xf numFmtId="168" fontId="27" fillId="0" borderId="67" xfId="26" applyNumberFormat="1" applyFont="1" applyBorder="1" applyAlignment="1">
      <alignment horizontal="center" vertical="center"/>
    </xf>
    <xf numFmtId="0" fontId="26" fillId="0" borderId="0" xfId="26" applyFont="1" applyAlignment="1">
      <alignment horizontal="left" vertical="center"/>
    </xf>
    <xf numFmtId="0" fontId="27" fillId="0" borderId="0" xfId="26" applyFont="1" applyAlignment="1">
      <alignment horizontal="left" vertical="center"/>
    </xf>
    <xf numFmtId="0" fontId="27" fillId="0" borderId="0" xfId="26" applyFont="1" applyAlignment="1">
      <alignment horizontal="center" vertical="center"/>
    </xf>
    <xf numFmtId="14" fontId="27" fillId="0" borderId="0" xfId="26" applyNumberFormat="1" applyFont="1" applyAlignment="1">
      <alignment horizontal="center" vertical="center"/>
    </xf>
    <xf numFmtId="168" fontId="27" fillId="0" borderId="0" xfId="26" applyNumberFormat="1" applyFont="1" applyAlignment="1">
      <alignment horizontal="center" vertical="center"/>
    </xf>
    <xf numFmtId="0" fontId="26" fillId="2" borderId="67" xfId="26" applyFont="1" applyFill="1" applyBorder="1" applyAlignment="1">
      <alignment horizontal="left" vertical="center"/>
    </xf>
    <xf numFmtId="0" fontId="27" fillId="2" borderId="67" xfId="26" applyFont="1" applyFill="1" applyBorder="1" applyAlignment="1">
      <alignment horizontal="left" vertical="center"/>
    </xf>
    <xf numFmtId="0" fontId="27" fillId="2" borderId="67" xfId="26" applyFont="1" applyFill="1" applyBorder="1" applyAlignment="1">
      <alignment horizontal="center" vertical="center"/>
    </xf>
    <xf numFmtId="14" fontId="27" fillId="2" borderId="67" xfId="26" applyNumberFormat="1" applyFont="1" applyFill="1" applyBorder="1" applyAlignment="1">
      <alignment horizontal="center" vertical="center"/>
    </xf>
    <xf numFmtId="168" fontId="27" fillId="2" borderId="67" xfId="26" applyNumberFormat="1" applyFont="1" applyFill="1" applyBorder="1" applyAlignment="1">
      <alignment horizontal="center" vertical="center"/>
    </xf>
    <xf numFmtId="3" fontId="27" fillId="0" borderId="67" xfId="26" applyNumberFormat="1" applyFont="1" applyBorder="1" applyAlignment="1">
      <alignment horizontal="center" vertical="center"/>
    </xf>
    <xf numFmtId="3" fontId="27" fillId="2" borderId="67" xfId="26" applyNumberFormat="1" applyFont="1" applyFill="1" applyBorder="1" applyAlignment="1">
      <alignment horizontal="center" vertical="center"/>
    </xf>
    <xf numFmtId="3" fontId="27" fillId="0" borderId="0" xfId="26" applyNumberFormat="1" applyFont="1" applyAlignment="1">
      <alignment horizontal="center" vertical="center"/>
    </xf>
    <xf numFmtId="0" fontId="26" fillId="2" borderId="68" xfId="26" applyFont="1" applyFill="1" applyBorder="1" applyAlignment="1">
      <alignment horizontal="left" vertical="center"/>
    </xf>
    <xf numFmtId="0" fontId="27" fillId="2" borderId="68" xfId="26" applyFont="1" applyFill="1" applyBorder="1" applyAlignment="1">
      <alignment horizontal="left" vertical="center"/>
    </xf>
    <xf numFmtId="3" fontId="27" fillId="2" borderId="68" xfId="26" applyNumberFormat="1" applyFont="1" applyFill="1" applyBorder="1" applyAlignment="1">
      <alignment horizontal="center" vertical="center"/>
    </xf>
    <xf numFmtId="0" fontId="27" fillId="2" borderId="68" xfId="26" applyFont="1" applyFill="1" applyBorder="1" applyAlignment="1">
      <alignment horizontal="center" vertical="center"/>
    </xf>
    <xf numFmtId="14" fontId="27" fillId="2" borderId="68" xfId="26" applyNumberFormat="1" applyFont="1" applyFill="1" applyBorder="1" applyAlignment="1">
      <alignment horizontal="center" vertical="center"/>
    </xf>
    <xf numFmtId="168" fontId="27" fillId="2" borderId="68" xfId="26" applyNumberFormat="1" applyFont="1" applyFill="1" applyBorder="1" applyAlignment="1">
      <alignment horizontal="center" vertical="center"/>
    </xf>
    <xf numFmtId="0" fontId="24" fillId="2" borderId="65" xfId="26" applyFont="1" applyFill="1" applyBorder="1" applyAlignment="1">
      <alignment horizontal="left" vertical="center"/>
    </xf>
    <xf numFmtId="0" fontId="25" fillId="2" borderId="65" xfId="26" applyFont="1" applyFill="1" applyBorder="1" applyAlignment="1">
      <alignment horizontal="left" vertical="center"/>
    </xf>
    <xf numFmtId="3" fontId="25" fillId="2" borderId="65" xfId="26" applyNumberFormat="1" applyFont="1" applyFill="1" applyBorder="1" applyAlignment="1">
      <alignment horizontal="center" vertical="center"/>
    </xf>
    <xf numFmtId="0" fontId="25" fillId="2" borderId="65" xfId="26" applyFont="1" applyFill="1" applyBorder="1" applyAlignment="1">
      <alignment horizontal="center" vertical="center"/>
    </xf>
    <xf numFmtId="14" fontId="25" fillId="2" borderId="65" xfId="26" applyNumberFormat="1" applyFont="1" applyFill="1" applyBorder="1" applyAlignment="1">
      <alignment horizontal="center" vertical="center"/>
    </xf>
    <xf numFmtId="168" fontId="25" fillId="2" borderId="65" xfId="26" applyNumberFormat="1" applyFont="1" applyFill="1" applyBorder="1" applyAlignment="1">
      <alignment horizontal="center" vertical="center"/>
    </xf>
    <xf numFmtId="0" fontId="24" fillId="2" borderId="67" xfId="26" applyFont="1" applyFill="1" applyBorder="1" applyAlignment="1">
      <alignment horizontal="left" vertical="center"/>
    </xf>
    <xf numFmtId="0" fontId="25" fillId="2" borderId="67" xfId="26" applyFont="1" applyFill="1" applyBorder="1" applyAlignment="1">
      <alignment horizontal="left" vertical="center"/>
    </xf>
    <xf numFmtId="3" fontId="25" fillId="2" borderId="67" xfId="26" applyNumberFormat="1" applyFont="1" applyFill="1" applyBorder="1" applyAlignment="1">
      <alignment horizontal="center" vertical="center"/>
    </xf>
    <xf numFmtId="0" fontId="25" fillId="2" borderId="67" xfId="26" applyFont="1" applyFill="1" applyBorder="1" applyAlignment="1">
      <alignment horizontal="center" vertical="center"/>
    </xf>
    <xf numFmtId="14" fontId="25" fillId="2" borderId="67" xfId="26" applyNumberFormat="1" applyFont="1" applyFill="1" applyBorder="1" applyAlignment="1">
      <alignment horizontal="center" vertical="center"/>
    </xf>
    <xf numFmtId="168" fontId="25" fillId="2" borderId="67" xfId="26" applyNumberFormat="1" applyFont="1" applyFill="1" applyBorder="1" applyAlignment="1">
      <alignment horizontal="center" vertical="center"/>
    </xf>
    <xf numFmtId="0" fontId="24" fillId="2" borderId="68" xfId="26" applyFont="1" applyFill="1" applyBorder="1" applyAlignment="1">
      <alignment horizontal="left" vertical="center"/>
    </xf>
    <xf numFmtId="0" fontId="25" fillId="2" borderId="68" xfId="26" applyFont="1" applyFill="1" applyBorder="1" applyAlignment="1">
      <alignment horizontal="left" vertical="center"/>
    </xf>
    <xf numFmtId="3" fontId="25" fillId="2" borderId="68" xfId="26" applyNumberFormat="1" applyFont="1" applyFill="1" applyBorder="1" applyAlignment="1">
      <alignment horizontal="center" vertical="center"/>
    </xf>
    <xf numFmtId="0" fontId="25" fillId="2" borderId="68" xfId="26" applyFont="1" applyFill="1" applyBorder="1" applyAlignment="1">
      <alignment horizontal="center" vertical="center"/>
    </xf>
    <xf numFmtId="14" fontId="25" fillId="2" borderId="68" xfId="26" applyNumberFormat="1" applyFont="1" applyFill="1" applyBorder="1" applyAlignment="1">
      <alignment horizontal="center" vertical="center"/>
    </xf>
    <xf numFmtId="168" fontId="25" fillId="2" borderId="68" xfId="26" applyNumberFormat="1" applyFont="1" applyFill="1" applyBorder="1" applyAlignment="1">
      <alignment horizontal="center" vertical="center"/>
    </xf>
    <xf numFmtId="168" fontId="31" fillId="2" borderId="69" xfId="26" applyNumberFormat="1" applyFont="1" applyFill="1" applyBorder="1" applyAlignment="1">
      <alignment horizontal="center" vertical="center"/>
    </xf>
    <xf numFmtId="0" fontId="70" fillId="0" borderId="0" xfId="26" applyFont="1" applyAlignment="1">
      <alignment vertical="center"/>
    </xf>
    <xf numFmtId="14" fontId="70" fillId="0" borderId="0" xfId="26" applyNumberFormat="1" applyFont="1" applyAlignment="1">
      <alignment vertical="center"/>
    </xf>
    <xf numFmtId="0" fontId="71" fillId="0" borderId="0" xfId="26" applyFont="1" applyAlignment="1">
      <alignment vertical="center"/>
    </xf>
    <xf numFmtId="168" fontId="23" fillId="0" borderId="0" xfId="26" applyNumberFormat="1" applyFont="1" applyAlignment="1">
      <alignment vertical="center"/>
    </xf>
    <xf numFmtId="0" fontId="72" fillId="2" borderId="0" xfId="24" quotePrefix="1" applyFont="1" applyFill="1"/>
    <xf numFmtId="0" fontId="73" fillId="2" borderId="0" xfId="0" applyFont="1" applyFill="1"/>
    <xf numFmtId="0" fontId="4" fillId="2" borderId="0" xfId="9" applyFont="1" applyAlignment="1">
      <alignment horizontal="right"/>
    </xf>
    <xf numFmtId="0" fontId="43" fillId="10" borderId="0" xfId="9" applyFont="1" applyFill="1" applyAlignment="1"/>
    <xf numFmtId="0" fontId="43" fillId="10" borderId="0" xfId="9" applyFont="1" applyFill="1" applyAlignment="1">
      <alignment horizontal="right"/>
    </xf>
    <xf numFmtId="0" fontId="43" fillId="10" borderId="0" xfId="9" applyFont="1" applyFill="1" applyAlignment="1">
      <alignment horizontal="right" wrapText="1"/>
    </xf>
    <xf numFmtId="0" fontId="4" fillId="0" borderId="0" xfId="9" applyFont="1" applyFill="1" applyAlignment="1"/>
    <xf numFmtId="3" fontId="4" fillId="0" borderId="0" xfId="9" applyNumberFormat="1" applyFont="1" applyFill="1" applyAlignment="1">
      <alignment horizontal="right"/>
    </xf>
    <xf numFmtId="166" fontId="4" fillId="0" borderId="0" xfId="1" applyNumberFormat="1" applyFont="1" applyFill="1" applyAlignment="1">
      <alignment horizontal="right"/>
    </xf>
    <xf numFmtId="3" fontId="6" fillId="2" borderId="0" xfId="9" applyNumberFormat="1">
      <alignment horizontal="left"/>
    </xf>
    <xf numFmtId="0" fontId="4" fillId="2" borderId="2" xfId="9" applyFont="1" applyBorder="1">
      <alignment horizontal="left"/>
    </xf>
    <xf numFmtId="0" fontId="20" fillId="0" borderId="0" xfId="9" applyFont="1" applyFill="1" applyAlignment="1"/>
    <xf numFmtId="0" fontId="4" fillId="2" borderId="12" xfId="9" applyFont="1" applyBorder="1">
      <alignment horizontal="left"/>
    </xf>
    <xf numFmtId="1" fontId="4" fillId="2" borderId="1" xfId="9" applyNumberFormat="1" applyFont="1" applyBorder="1">
      <alignment horizontal="left"/>
    </xf>
    <xf numFmtId="0" fontId="6" fillId="2" borderId="1" xfId="9" applyBorder="1">
      <alignment horizontal="left"/>
    </xf>
    <xf numFmtId="0" fontId="52" fillId="0" borderId="2" xfId="0" applyFont="1" applyBorder="1" applyAlignment="1">
      <alignment horizontal="left" vertical="top" wrapText="1"/>
    </xf>
    <xf numFmtId="0" fontId="4" fillId="2" borderId="0" xfId="9" applyFont="1" applyAlignment="1"/>
    <xf numFmtId="0" fontId="6" fillId="0" borderId="0" xfId="9" applyFill="1" applyAlignment="1">
      <alignment horizontal="center"/>
    </xf>
    <xf numFmtId="4" fontId="74" fillId="0" borderId="0" xfId="0" applyNumberFormat="1" applyFont="1"/>
    <xf numFmtId="9" fontId="6" fillId="2" borderId="0" xfId="1" applyFont="1" applyFill="1" applyAlignment="1">
      <alignment horizontal="left"/>
    </xf>
    <xf numFmtId="0" fontId="46" fillId="2" borderId="0" xfId="0" applyFont="1" applyFill="1" applyAlignment="1">
      <alignment horizontal="left" wrapText="1"/>
    </xf>
    <xf numFmtId="175" fontId="6" fillId="2" borderId="0" xfId="4" applyNumberFormat="1" applyFont="1" applyFill="1" applyAlignment="1">
      <alignment horizontal="left"/>
    </xf>
    <xf numFmtId="0" fontId="75" fillId="2" borderId="0" xfId="9" applyFont="1">
      <alignment horizontal="left"/>
    </xf>
    <xf numFmtId="4" fontId="8" fillId="0" borderId="0" xfId="0" applyNumberFormat="1" applyFont="1"/>
    <xf numFmtId="0" fontId="20" fillId="8" borderId="21" xfId="9" applyFont="1" applyFill="1" applyBorder="1" applyAlignment="1"/>
    <xf numFmtId="3" fontId="20" fillId="8" borderId="29" xfId="9" applyNumberFormat="1" applyFont="1" applyFill="1" applyBorder="1" applyAlignment="1">
      <alignment horizontal="right"/>
    </xf>
    <xf numFmtId="3" fontId="3" fillId="0" borderId="0" xfId="9" applyNumberFormat="1" applyFont="1" applyFill="1" applyAlignment="1">
      <alignment horizontal="right"/>
    </xf>
    <xf numFmtId="0" fontId="20" fillId="8" borderId="21" xfId="9" applyFont="1" applyFill="1" applyBorder="1">
      <alignment horizontal="left"/>
    </xf>
    <xf numFmtId="3" fontId="20" fillId="8" borderId="29" xfId="9" applyNumberFormat="1" applyFont="1" applyFill="1" applyBorder="1" applyAlignment="1">
      <alignment horizontal="right" vertical="center"/>
    </xf>
    <xf numFmtId="3" fontId="4" fillId="0" borderId="0" xfId="4" applyNumberFormat="1" applyFont="1" applyFill="1" applyAlignment="1">
      <alignment horizontal="right"/>
    </xf>
    <xf numFmtId="4" fontId="76" fillId="0" borderId="0" xfId="0" applyNumberFormat="1" applyFont="1" applyAlignment="1">
      <alignment horizontal="left"/>
    </xf>
    <xf numFmtId="4" fontId="0" fillId="0" borderId="0" xfId="0" applyNumberFormat="1" applyAlignment="1">
      <alignment horizontal="left"/>
    </xf>
    <xf numFmtId="4" fontId="6" fillId="2" borderId="0" xfId="9" applyNumberFormat="1">
      <alignment horizontal="left"/>
    </xf>
    <xf numFmtId="3" fontId="4" fillId="0" borderId="0" xfId="4" applyNumberFormat="1" applyFont="1" applyFill="1" applyBorder="1" applyAlignment="1">
      <alignment horizontal="right"/>
    </xf>
    <xf numFmtId="3" fontId="4" fillId="2" borderId="0" xfId="4" applyNumberFormat="1" applyFont="1" applyFill="1" applyAlignment="1">
      <alignment horizontal="right"/>
    </xf>
    <xf numFmtId="0" fontId="20" fillId="8" borderId="21" xfId="9" applyFont="1" applyFill="1" applyBorder="1" applyAlignment="1">
      <alignment horizontal="left" wrapText="1"/>
    </xf>
    <xf numFmtId="43" fontId="76" fillId="0" borderId="0" xfId="19" applyFont="1"/>
    <xf numFmtId="0" fontId="45" fillId="2" borderId="0" xfId="9" applyFont="1" applyAlignment="1">
      <alignment vertical="top"/>
    </xf>
    <xf numFmtId="0" fontId="45" fillId="2" borderId="2" xfId="9" applyFont="1" applyBorder="1" applyAlignment="1">
      <alignment horizontal="left" vertical="top"/>
    </xf>
    <xf numFmtId="3" fontId="4" fillId="2" borderId="2" xfId="9" applyNumberFormat="1" applyFont="1" applyBorder="1" applyAlignment="1">
      <alignment horizontal="right"/>
    </xf>
    <xf numFmtId="9" fontId="6" fillId="2" borderId="2" xfId="1" applyFont="1" applyFill="1" applyBorder="1" applyAlignment="1">
      <alignment horizontal="left"/>
    </xf>
    <xf numFmtId="0" fontId="6" fillId="2" borderId="2" xfId="9" applyBorder="1">
      <alignment horizontal="left"/>
    </xf>
    <xf numFmtId="3" fontId="6" fillId="2" borderId="0" xfId="9" applyNumberFormat="1" applyAlignment="1">
      <alignment horizontal="right"/>
    </xf>
    <xf numFmtId="0" fontId="77" fillId="2" borderId="0" xfId="24" quotePrefix="1" applyFont="1" applyFill="1"/>
    <xf numFmtId="43" fontId="20" fillId="0" borderId="0" xfId="19" applyFont="1" applyFill="1" applyAlignment="1">
      <alignment horizontal="center"/>
    </xf>
    <xf numFmtId="182" fontId="20" fillId="2" borderId="0" xfId="19" applyNumberFormat="1" applyFont="1" applyFill="1" applyAlignment="1">
      <alignment horizontal="center"/>
    </xf>
    <xf numFmtId="172" fontId="4" fillId="0" borderId="0" xfId="29" applyNumberFormat="1" applyFont="1" applyAlignment="1">
      <alignment horizontal="center" vertical="center" wrapText="1"/>
    </xf>
    <xf numFmtId="172" fontId="4" fillId="0" borderId="0" xfId="19" applyNumberFormat="1" applyFont="1" applyAlignment="1">
      <alignment horizontal="center" vertical="center" wrapText="1"/>
    </xf>
    <xf numFmtId="172" fontId="4" fillId="0" borderId="0" xfId="19" applyNumberFormat="1" applyFont="1" applyAlignment="1">
      <alignment horizontal="center"/>
    </xf>
    <xf numFmtId="172" fontId="0" fillId="2" borderId="0" xfId="19" applyNumberFormat="1" applyFont="1" applyFill="1" applyAlignment="1">
      <alignment horizontal="center"/>
    </xf>
    <xf numFmtId="172" fontId="0" fillId="2" borderId="0" xfId="19" applyNumberFormat="1" applyFont="1" applyFill="1"/>
    <xf numFmtId="3" fontId="41" fillId="2" borderId="14" xfId="9" applyNumberFormat="1" applyFont="1" applyBorder="1" applyAlignment="1">
      <alignment horizontal="center"/>
    </xf>
    <xf numFmtId="0" fontId="4" fillId="2" borderId="14" xfId="9" applyFont="1" applyBorder="1" applyAlignment="1">
      <alignment horizontal="center"/>
    </xf>
    <xf numFmtId="172" fontId="21" fillId="4" borderId="7" xfId="19" applyNumberFormat="1" applyFont="1" applyFill="1" applyBorder="1" applyAlignment="1">
      <alignment horizontal="right" vertical="center"/>
    </xf>
    <xf numFmtId="172" fontId="21" fillId="4" borderId="8" xfId="19" applyNumberFormat="1" applyFont="1" applyFill="1" applyBorder="1" applyAlignment="1">
      <alignment horizontal="right" vertical="center"/>
    </xf>
    <xf numFmtId="171" fontId="21" fillId="4" borderId="7" xfId="5" applyNumberFormat="1" applyFont="1" applyFill="1" applyBorder="1" applyAlignment="1">
      <alignment vertical="center"/>
    </xf>
    <xf numFmtId="174" fontId="21" fillId="4" borderId="8" xfId="5" applyNumberFormat="1" applyFont="1" applyFill="1" applyBorder="1" applyAlignment="1">
      <alignment vertical="center"/>
    </xf>
    <xf numFmtId="3" fontId="0" fillId="0" borderId="0" xfId="0" applyNumberFormat="1"/>
    <xf numFmtId="183" fontId="4" fillId="0" borderId="0" xfId="19" applyNumberFormat="1" applyFont="1" applyFill="1" applyAlignment="1">
      <alignment horizontal="center"/>
    </xf>
    <xf numFmtId="3" fontId="4" fillId="2" borderId="0" xfId="4" applyNumberFormat="1" applyFont="1" applyFill="1" applyBorder="1" applyAlignment="1">
      <alignment horizontal="right"/>
    </xf>
    <xf numFmtId="175" fontId="49" fillId="0" borderId="0" xfId="4" applyNumberFormat="1" applyFont="1" applyFill="1"/>
    <xf numFmtId="166" fontId="20" fillId="0" borderId="1" xfId="0" applyNumberFormat="1" applyFont="1" applyBorder="1"/>
    <xf numFmtId="0" fontId="3" fillId="0" borderId="16" xfId="4" applyNumberFormat="1" applyFont="1" applyFill="1" applyBorder="1" applyAlignment="1">
      <alignment horizontal="left" vertical="center"/>
    </xf>
    <xf numFmtId="0" fontId="3" fillId="0" borderId="16" xfId="9" applyFont="1" applyFill="1" applyBorder="1" applyAlignment="1">
      <alignment horizontal="left" vertical="center"/>
    </xf>
    <xf numFmtId="0" fontId="4" fillId="0" borderId="16" xfId="9" applyFont="1" applyFill="1" applyBorder="1" applyAlignment="1">
      <alignment horizontal="left" vertical="center"/>
    </xf>
    <xf numFmtId="0" fontId="16" fillId="0" borderId="0" xfId="0" applyFont="1"/>
    <xf numFmtId="43" fontId="16" fillId="0" borderId="0" xfId="0" applyNumberFormat="1" applyFont="1"/>
    <xf numFmtId="0" fontId="4" fillId="0" borderId="63" xfId="9" applyFont="1" applyFill="1" applyBorder="1" applyAlignment="1">
      <alignment horizontal="left" indent="1"/>
    </xf>
    <xf numFmtId="175" fontId="4" fillId="0" borderId="0" xfId="4" applyNumberFormat="1" applyFont="1" applyFill="1" applyBorder="1" applyAlignment="1">
      <alignment horizontal="right"/>
    </xf>
    <xf numFmtId="175" fontId="4" fillId="0" borderId="16" xfId="4" applyNumberFormat="1" applyFont="1" applyFill="1" applyBorder="1" applyAlignment="1">
      <alignment horizontal="right"/>
    </xf>
    <xf numFmtId="0" fontId="4" fillId="0" borderId="17" xfId="9" applyFont="1" applyFill="1" applyBorder="1" applyAlignment="1">
      <alignment horizontal="left" indent="1"/>
    </xf>
    <xf numFmtId="0" fontId="41" fillId="2" borderId="0" xfId="8" applyFont="1" applyFill="1"/>
    <xf numFmtId="0" fontId="41" fillId="2" borderId="0" xfId="8" applyFont="1" applyFill="1" applyAlignment="1">
      <alignment horizontal="right"/>
    </xf>
    <xf numFmtId="0" fontId="41" fillId="2" borderId="0" xfId="8" applyFont="1" applyFill="1" applyAlignment="1">
      <alignment horizontal="center" vertical="center"/>
    </xf>
    <xf numFmtId="0" fontId="41" fillId="2" borderId="0" xfId="8" applyFont="1" applyFill="1" applyAlignment="1">
      <alignment horizontal="center"/>
    </xf>
    <xf numFmtId="3" fontId="3" fillId="2" borderId="0" xfId="9" applyNumberFormat="1" applyFont="1" applyAlignment="1">
      <alignment horizontal="right"/>
    </xf>
    <xf numFmtId="3" fontId="3" fillId="2" borderId="0" xfId="9" applyNumberFormat="1" applyFont="1" applyAlignment="1">
      <alignment horizontal="center"/>
    </xf>
    <xf numFmtId="0" fontId="3" fillId="0" borderId="0" xfId="8" applyFont="1"/>
    <xf numFmtId="0" fontId="42" fillId="2" borderId="0" xfId="8" applyFont="1" applyFill="1" applyAlignment="1">
      <alignment horizontal="left"/>
    </xf>
    <xf numFmtId="170" fontId="3" fillId="0" borderId="0" xfId="19" applyNumberFormat="1" applyFont="1" applyAlignment="1">
      <alignment horizontal="center" vertical="center"/>
    </xf>
    <xf numFmtId="170" fontId="3" fillId="0" borderId="0" xfId="19" applyNumberFormat="1" applyFont="1"/>
    <xf numFmtId="0" fontId="3" fillId="2" borderId="0" xfId="9" applyFont="1" applyAlignment="1">
      <alignment horizontal="right"/>
    </xf>
    <xf numFmtId="0" fontId="3" fillId="2" borderId="0" xfId="9" applyFont="1" applyAlignment="1">
      <alignment horizontal="center"/>
    </xf>
    <xf numFmtId="3" fontId="41" fillId="0" borderId="0" xfId="9" applyNumberFormat="1" applyFont="1" applyFill="1" applyAlignment="1">
      <alignment horizontal="center" vertical="center"/>
    </xf>
    <xf numFmtId="0" fontId="43" fillId="10" borderId="0" xfId="9" applyFont="1" applyFill="1">
      <alignment horizontal="left"/>
    </xf>
    <xf numFmtId="0" fontId="43" fillId="10" borderId="7" xfId="10" applyNumberFormat="1" applyFont="1" applyFill="1" applyBorder="1" applyAlignment="1">
      <alignment horizontal="center"/>
    </xf>
    <xf numFmtId="0" fontId="43" fillId="10" borderId="0" xfId="10" applyNumberFormat="1" applyFont="1" applyFill="1" applyBorder="1" applyAlignment="1">
      <alignment horizontal="center" vertical="center"/>
    </xf>
    <xf numFmtId="10" fontId="43" fillId="10" borderId="8" xfId="11" applyNumberFormat="1" applyFont="1" applyFill="1" applyBorder="1" applyAlignment="1">
      <alignment horizontal="center"/>
    </xf>
    <xf numFmtId="10" fontId="43" fillId="10" borderId="0" xfId="11" applyNumberFormat="1" applyFont="1" applyFill="1" applyAlignment="1">
      <alignment horizontal="center"/>
    </xf>
    <xf numFmtId="0" fontId="43" fillId="10" borderId="0" xfId="10" applyNumberFormat="1" applyFont="1" applyFill="1" applyBorder="1" applyAlignment="1">
      <alignment horizontal="center"/>
    </xf>
    <xf numFmtId="10" fontId="43" fillId="10" borderId="0" xfId="11" applyNumberFormat="1" applyFont="1" applyFill="1" applyBorder="1" applyAlignment="1">
      <alignment horizontal="center"/>
    </xf>
    <xf numFmtId="0" fontId="41" fillId="8" borderId="0" xfId="10" applyNumberFormat="1" applyFont="1" applyFill="1"/>
    <xf numFmtId="175" fontId="41" fillId="8" borderId="7" xfId="10" applyNumberFormat="1" applyFont="1" applyFill="1" applyBorder="1" applyAlignment="1">
      <alignment horizontal="right"/>
    </xf>
    <xf numFmtId="175" fontId="41" fillId="8" borderId="0" xfId="10" applyNumberFormat="1" applyFont="1" applyFill="1" applyBorder="1" applyAlignment="1">
      <alignment horizontal="right"/>
    </xf>
    <xf numFmtId="166" fontId="41" fillId="8" borderId="8" xfId="11" applyNumberFormat="1" applyFont="1" applyFill="1" applyBorder="1" applyAlignment="1">
      <alignment horizontal="center"/>
    </xf>
    <xf numFmtId="10" fontId="41" fillId="8" borderId="0" xfId="11" applyNumberFormat="1" applyFont="1" applyFill="1" applyAlignment="1">
      <alignment horizontal="right"/>
    </xf>
    <xf numFmtId="166" fontId="41" fillId="8" borderId="0" xfId="11" applyNumberFormat="1" applyFont="1" applyFill="1" applyBorder="1" applyAlignment="1">
      <alignment horizontal="center"/>
    </xf>
    <xf numFmtId="0" fontId="3" fillId="0" borderId="0" xfId="9" applyFont="1" applyFill="1" applyAlignment="1">
      <alignment horizontal="left" indent="1"/>
    </xf>
    <xf numFmtId="175" fontId="3" fillId="0" borderId="7" xfId="10" applyNumberFormat="1" applyFont="1" applyFill="1" applyBorder="1" applyAlignment="1">
      <alignment horizontal="right"/>
    </xf>
    <xf numFmtId="175" fontId="3" fillId="0" borderId="0" xfId="10" applyNumberFormat="1" applyFont="1" applyFill="1" applyBorder="1" applyAlignment="1">
      <alignment horizontal="center" vertical="center"/>
    </xf>
    <xf numFmtId="166" fontId="3" fillId="0" borderId="8" xfId="11" applyNumberFormat="1" applyFont="1" applyFill="1" applyBorder="1" applyAlignment="1">
      <alignment horizontal="center"/>
    </xf>
    <xf numFmtId="10" fontId="3" fillId="0" borderId="0" xfId="11" applyNumberFormat="1" applyFont="1" applyFill="1" applyAlignment="1">
      <alignment horizontal="right"/>
    </xf>
    <xf numFmtId="175" fontId="3" fillId="0" borderId="0" xfId="10" applyNumberFormat="1" applyFont="1" applyFill="1" applyBorder="1" applyAlignment="1">
      <alignment horizontal="right"/>
    </xf>
    <xf numFmtId="166" fontId="3" fillId="0" borderId="0" xfId="11" applyNumberFormat="1" applyFont="1" applyFill="1" applyBorder="1" applyAlignment="1">
      <alignment horizontal="center"/>
    </xf>
    <xf numFmtId="175" fontId="3" fillId="0" borderId="0" xfId="8" applyNumberFormat="1" applyFont="1"/>
    <xf numFmtId="10" fontId="3" fillId="0" borderId="8" xfId="11" applyNumberFormat="1" applyFont="1" applyFill="1" applyBorder="1" applyAlignment="1">
      <alignment horizontal="center"/>
    </xf>
    <xf numFmtId="176" fontId="3" fillId="0" borderId="8" xfId="11" applyNumberFormat="1" applyFont="1" applyFill="1" applyBorder="1" applyAlignment="1">
      <alignment horizontal="center"/>
    </xf>
    <xf numFmtId="184" fontId="3" fillId="0" borderId="8" xfId="11" applyNumberFormat="1" applyFont="1" applyFill="1" applyBorder="1" applyAlignment="1">
      <alignment horizontal="center"/>
    </xf>
    <xf numFmtId="175" fontId="41" fillId="8" borderId="7" xfId="10" applyNumberFormat="1" applyFont="1" applyFill="1" applyBorder="1" applyAlignment="1">
      <alignment horizontal="center"/>
    </xf>
    <xf numFmtId="175" fontId="41" fillId="8" borderId="0" xfId="10" applyNumberFormat="1" applyFont="1" applyFill="1" applyBorder="1" applyAlignment="1">
      <alignment horizontal="center" vertical="center"/>
    </xf>
    <xf numFmtId="10" fontId="41" fillId="8" borderId="0" xfId="11" applyNumberFormat="1" applyFont="1" applyFill="1" applyAlignment="1">
      <alignment horizontal="center"/>
    </xf>
    <xf numFmtId="175" fontId="41" fillId="8" borderId="0" xfId="10" applyNumberFormat="1" applyFont="1" applyFill="1" applyBorder="1" applyAlignment="1">
      <alignment horizontal="center"/>
    </xf>
    <xf numFmtId="0" fontId="3" fillId="0" borderId="0" xfId="10" applyNumberFormat="1" applyFont="1" applyFill="1" applyAlignment="1">
      <alignment horizontal="left" indent="1"/>
    </xf>
    <xf numFmtId="175" fontId="3" fillId="0" borderId="7" xfId="10" applyNumberFormat="1" applyFont="1" applyFill="1" applyBorder="1" applyAlignment="1">
      <alignment horizontal="center"/>
    </xf>
    <xf numFmtId="170" fontId="4" fillId="0" borderId="0" xfId="0" applyNumberFormat="1" applyFont="1" applyAlignment="1">
      <alignment horizontal="center" vertical="center"/>
    </xf>
    <xf numFmtId="10" fontId="3" fillId="0" borderId="0" xfId="11" applyNumberFormat="1" applyFont="1" applyFill="1" applyAlignment="1">
      <alignment horizontal="center"/>
    </xf>
    <xf numFmtId="175" fontId="3" fillId="0" borderId="0" xfId="10" applyNumberFormat="1" applyFont="1" applyFill="1" applyBorder="1" applyAlignment="1">
      <alignment horizontal="center"/>
    </xf>
    <xf numFmtId="175" fontId="3" fillId="0" borderId="9" xfId="10" applyNumberFormat="1" applyFont="1" applyFill="1" applyBorder="1" applyAlignment="1">
      <alignment horizontal="center"/>
    </xf>
    <xf numFmtId="170" fontId="4" fillId="0" borderId="2" xfId="0" applyNumberFormat="1" applyFont="1" applyBorder="1" applyAlignment="1">
      <alignment horizontal="center" vertical="center"/>
    </xf>
    <xf numFmtId="166" fontId="3" fillId="0" borderId="10" xfId="11" applyNumberFormat="1" applyFont="1" applyFill="1" applyBorder="1" applyAlignment="1">
      <alignment horizontal="center"/>
    </xf>
    <xf numFmtId="175" fontId="3" fillId="0" borderId="2" xfId="10" applyNumberFormat="1" applyFont="1" applyFill="1" applyBorder="1" applyAlignment="1">
      <alignment horizontal="center"/>
    </xf>
    <xf numFmtId="166" fontId="3" fillId="0" borderId="2" xfId="11" applyNumberFormat="1" applyFont="1" applyFill="1" applyBorder="1" applyAlignment="1">
      <alignment horizontal="center"/>
    </xf>
    <xf numFmtId="3" fontId="3" fillId="2" borderId="5" xfId="9" applyNumberFormat="1" applyFont="1" applyBorder="1" applyAlignment="1">
      <alignment horizontal="right"/>
    </xf>
    <xf numFmtId="3" fontId="3" fillId="2" borderId="5" xfId="9" applyNumberFormat="1" applyFont="1" applyBorder="1" applyAlignment="1">
      <alignment horizontal="center"/>
    </xf>
    <xf numFmtId="0" fontId="3" fillId="0" borderId="2" xfId="9" applyFont="1" applyFill="1" applyBorder="1" applyAlignment="1">
      <alignment horizontal="left" vertical="center" wrapText="1"/>
    </xf>
    <xf numFmtId="0" fontId="3" fillId="0" borderId="2" xfId="9" applyFont="1" applyFill="1" applyBorder="1" applyAlignment="1">
      <alignment horizontal="right"/>
    </xf>
    <xf numFmtId="0" fontId="3" fillId="0" borderId="2" xfId="9" applyFont="1" applyFill="1" applyBorder="1" applyAlignment="1">
      <alignment horizontal="center" vertical="center"/>
    </xf>
    <xf numFmtId="0" fontId="3" fillId="0" borderId="2" xfId="9" applyFont="1" applyFill="1" applyBorder="1" applyAlignment="1">
      <alignment horizontal="center"/>
    </xf>
    <xf numFmtId="3" fontId="3" fillId="0" borderId="2" xfId="9" applyNumberFormat="1" applyFont="1" applyFill="1" applyBorder="1" applyAlignment="1">
      <alignment horizontal="right"/>
    </xf>
    <xf numFmtId="3" fontId="3" fillId="2" borderId="2" xfId="9" applyNumberFormat="1" applyFont="1" applyBorder="1" applyAlignment="1">
      <alignment horizontal="right"/>
    </xf>
    <xf numFmtId="3" fontId="3" fillId="2" borderId="2" xfId="9" applyNumberFormat="1" applyFont="1" applyBorder="1" applyAlignment="1">
      <alignment horizontal="center"/>
    </xf>
    <xf numFmtId="0" fontId="3" fillId="0" borderId="0" xfId="8" applyFont="1" applyAlignment="1">
      <alignment horizontal="center" vertical="center"/>
    </xf>
    <xf numFmtId="0" fontId="41" fillId="2" borderId="0" xfId="12" applyFont="1" applyFill="1"/>
    <xf numFmtId="0" fontId="4" fillId="0" borderId="0" xfId="12" applyFont="1"/>
    <xf numFmtId="0" fontId="42" fillId="2" borderId="0" xfId="12" applyFont="1" applyFill="1" applyAlignment="1">
      <alignment horizontal="left"/>
    </xf>
    <xf numFmtId="0" fontId="4" fillId="0" borderId="0" xfId="12" applyFont="1" applyAlignment="1">
      <alignment horizontal="center"/>
    </xf>
    <xf numFmtId="0" fontId="41" fillId="0" borderId="0" xfId="12" applyFont="1" applyAlignment="1">
      <alignment horizontal="center"/>
    </xf>
    <xf numFmtId="0" fontId="43" fillId="23" borderId="0" xfId="12" applyFont="1" applyFill="1" applyAlignment="1">
      <alignment horizontal="left"/>
    </xf>
    <xf numFmtId="0" fontId="43" fillId="23" borderId="7" xfId="12" applyFont="1" applyFill="1" applyBorder="1" applyAlignment="1">
      <alignment horizontal="center" vertical="center" wrapText="1"/>
    </xf>
    <xf numFmtId="0" fontId="43" fillId="23" borderId="0" xfId="12" applyFont="1" applyFill="1" applyAlignment="1">
      <alignment horizontal="center" vertical="center" wrapText="1"/>
    </xf>
    <xf numFmtId="0" fontId="43" fillId="23" borderId="8" xfId="12" applyFont="1" applyFill="1" applyBorder="1" applyAlignment="1">
      <alignment horizontal="center" vertical="center" wrapText="1"/>
    </xf>
    <xf numFmtId="0" fontId="20" fillId="12" borderId="0" xfId="12" applyFont="1" applyFill="1" applyAlignment="1">
      <alignment horizontal="left"/>
    </xf>
    <xf numFmtId="175" fontId="20" fillId="12" borderId="7" xfId="12" applyNumberFormat="1" applyFont="1" applyFill="1" applyBorder="1" applyAlignment="1">
      <alignment horizontal="center" vertical="center" wrapText="1"/>
    </xf>
    <xf numFmtId="175" fontId="20" fillId="12" borderId="0" xfId="12" applyNumberFormat="1" applyFont="1" applyFill="1" applyAlignment="1">
      <alignment horizontal="center" vertical="center" wrapText="1"/>
    </xf>
    <xf numFmtId="166" fontId="20" fillId="12" borderId="8" xfId="11" applyNumberFormat="1" applyFont="1" applyFill="1" applyBorder="1" applyAlignment="1">
      <alignment horizontal="center" vertical="center" wrapText="1"/>
    </xf>
    <xf numFmtId="10" fontId="20" fillId="12" borderId="0" xfId="11" applyNumberFormat="1" applyFont="1" applyFill="1" applyAlignment="1">
      <alignment horizontal="center" vertical="center" wrapText="1"/>
    </xf>
    <xf numFmtId="166" fontId="20" fillId="12" borderId="0" xfId="11" applyNumberFormat="1" applyFont="1" applyFill="1" applyAlignment="1">
      <alignment horizontal="center" vertical="center" wrapText="1"/>
    </xf>
    <xf numFmtId="175" fontId="4" fillId="0" borderId="7" xfId="12" applyNumberFormat="1" applyFont="1" applyBorder="1" applyAlignment="1">
      <alignment horizontal="center" vertical="center" wrapText="1"/>
    </xf>
    <xf numFmtId="175" fontId="4" fillId="0" borderId="0" xfId="12" applyNumberFormat="1" applyFont="1" applyAlignment="1">
      <alignment horizontal="center" vertical="center" wrapText="1"/>
    </xf>
    <xf numFmtId="166" fontId="4" fillId="0" borderId="8" xfId="11" applyNumberFormat="1" applyFont="1" applyBorder="1" applyAlignment="1">
      <alignment horizontal="center" vertical="center" wrapText="1"/>
    </xf>
    <xf numFmtId="175" fontId="4" fillId="0" borderId="0" xfId="11" applyNumberFormat="1" applyFont="1" applyAlignment="1">
      <alignment horizontal="center" vertical="center" wrapText="1"/>
    </xf>
    <xf numFmtId="170" fontId="3" fillId="0" borderId="7" xfId="0" applyNumberFormat="1" applyFont="1" applyBorder="1"/>
    <xf numFmtId="166" fontId="4" fillId="0" borderId="0" xfId="11" applyNumberFormat="1" applyFont="1" applyFill="1" applyAlignment="1">
      <alignment horizontal="center" vertical="center" wrapText="1"/>
    </xf>
    <xf numFmtId="0" fontId="4" fillId="0" borderId="8" xfId="12" applyFont="1" applyBorder="1"/>
    <xf numFmtId="175" fontId="4" fillId="0" borderId="7" xfId="12" applyNumberFormat="1" applyFont="1" applyBorder="1" applyAlignment="1">
      <alignment vertical="center" wrapText="1"/>
    </xf>
    <xf numFmtId="175" fontId="4" fillId="0" borderId="0" xfId="12" applyNumberFormat="1" applyFont="1" applyAlignment="1">
      <alignment vertical="center" wrapText="1"/>
    </xf>
    <xf numFmtId="0" fontId="4" fillId="24" borderId="0" xfId="12" applyFont="1" applyFill="1"/>
    <xf numFmtId="0" fontId="3" fillId="0" borderId="0" xfId="12" applyFont="1"/>
    <xf numFmtId="175" fontId="3" fillId="0" borderId="7" xfId="12" applyNumberFormat="1" applyFont="1" applyBorder="1" applyAlignment="1">
      <alignment horizontal="center" vertical="center" wrapText="1"/>
    </xf>
    <xf numFmtId="175" fontId="3" fillId="0" borderId="0" xfId="12" applyNumberFormat="1" applyFont="1" applyAlignment="1">
      <alignment horizontal="center" vertical="center" wrapText="1"/>
    </xf>
    <xf numFmtId="10" fontId="3" fillId="0" borderId="0" xfId="11" applyNumberFormat="1" applyFont="1" applyAlignment="1">
      <alignment horizontal="center" vertical="center" wrapText="1"/>
    </xf>
    <xf numFmtId="166" fontId="3" fillId="0" borderId="8" xfId="11" applyNumberFormat="1" applyFont="1" applyBorder="1" applyAlignment="1">
      <alignment horizontal="center" vertical="center" wrapText="1"/>
    </xf>
    <xf numFmtId="175" fontId="3" fillId="0" borderId="7" xfId="12" applyNumberFormat="1" applyFont="1" applyBorder="1" applyAlignment="1">
      <alignment horizontal="right" vertical="center" wrapText="1"/>
    </xf>
    <xf numFmtId="175" fontId="3" fillId="0" borderId="0" xfId="12" applyNumberFormat="1" applyFont="1" applyAlignment="1">
      <alignment horizontal="right" vertical="center" wrapText="1"/>
    </xf>
    <xf numFmtId="10" fontId="4" fillId="0" borderId="0" xfId="11" applyNumberFormat="1" applyFont="1" applyAlignment="1">
      <alignment horizontal="center" vertical="center" wrapText="1"/>
    </xf>
    <xf numFmtId="166" fontId="4" fillId="0" borderId="8" xfId="11" applyNumberFormat="1" applyFont="1" applyFill="1" applyBorder="1" applyAlignment="1">
      <alignment horizontal="center" vertical="center" wrapText="1"/>
    </xf>
    <xf numFmtId="10" fontId="4" fillId="0" borderId="0" xfId="11" applyNumberFormat="1" applyFont="1" applyFill="1" applyAlignment="1">
      <alignment horizontal="center" vertical="center" wrapText="1"/>
    </xf>
    <xf numFmtId="10" fontId="3" fillId="0" borderId="0" xfId="11" applyNumberFormat="1" applyFont="1" applyFill="1" applyAlignment="1">
      <alignment horizontal="center" vertical="center" wrapText="1"/>
    </xf>
    <xf numFmtId="10" fontId="4" fillId="0" borderId="0" xfId="11" applyNumberFormat="1" applyFont="1" applyFill="1" applyBorder="1" applyAlignment="1">
      <alignment horizontal="center" vertical="center" wrapText="1"/>
    </xf>
    <xf numFmtId="0" fontId="3" fillId="0" borderId="0" xfId="12" applyFont="1" applyAlignment="1">
      <alignment vertical="center"/>
    </xf>
    <xf numFmtId="0" fontId="3" fillId="0" borderId="8" xfId="12" applyFont="1" applyBorder="1" applyAlignment="1">
      <alignment vertical="center"/>
    </xf>
    <xf numFmtId="166" fontId="20" fillId="0" borderId="0" xfId="11" applyNumberFormat="1" applyFont="1" applyFill="1" applyAlignment="1">
      <alignment horizontal="center" vertical="center" wrapText="1"/>
    </xf>
    <xf numFmtId="170" fontId="4" fillId="0" borderId="0" xfId="19" applyNumberFormat="1" applyFont="1"/>
    <xf numFmtId="0" fontId="43" fillId="10" borderId="0" xfId="12" applyFont="1" applyFill="1" applyAlignment="1">
      <alignment horizontal="left" vertical="center" wrapText="1"/>
    </xf>
    <xf numFmtId="0" fontId="43" fillId="10" borderId="7" xfId="12" applyFont="1" applyFill="1" applyBorder="1" applyAlignment="1">
      <alignment horizontal="center" vertical="center" wrapText="1"/>
    </xf>
    <xf numFmtId="0" fontId="43" fillId="10" borderId="0" xfId="12" applyFont="1" applyFill="1" applyAlignment="1">
      <alignment horizontal="center" vertical="center" wrapText="1"/>
    </xf>
    <xf numFmtId="0" fontId="43" fillId="10" borderId="8" xfId="12" applyFont="1" applyFill="1" applyBorder="1" applyAlignment="1">
      <alignment horizontal="center" vertical="center" wrapText="1"/>
    </xf>
    <xf numFmtId="0" fontId="2" fillId="0" borderId="0" xfId="12"/>
    <xf numFmtId="0" fontId="41" fillId="12" borderId="0" xfId="12" applyFont="1" applyFill="1" applyAlignment="1">
      <alignment horizontal="left" vertical="center" wrapText="1"/>
    </xf>
    <xf numFmtId="175" fontId="41" fillId="12" borderId="7" xfId="13" applyNumberFormat="1" applyFont="1" applyFill="1" applyBorder="1" applyAlignment="1">
      <alignment horizontal="center" vertical="center" wrapText="1"/>
    </xf>
    <xf numFmtId="175" fontId="41" fillId="12" borderId="0" xfId="13" applyNumberFormat="1" applyFont="1" applyFill="1" applyBorder="1" applyAlignment="1">
      <alignment horizontal="center" vertical="center" wrapText="1"/>
    </xf>
    <xf numFmtId="166" fontId="41" fillId="12" borderId="8" xfId="11" applyNumberFormat="1" applyFont="1" applyFill="1" applyBorder="1" applyAlignment="1">
      <alignment horizontal="center" vertical="center" wrapText="1"/>
    </xf>
    <xf numFmtId="10" fontId="41" fillId="12" borderId="0" xfId="11" applyNumberFormat="1" applyFont="1" applyFill="1" applyAlignment="1">
      <alignment horizontal="center" vertical="center" wrapText="1"/>
    </xf>
    <xf numFmtId="166" fontId="41" fillId="12" borderId="0" xfId="11" applyNumberFormat="1" applyFont="1" applyFill="1" applyBorder="1" applyAlignment="1">
      <alignment horizontal="center" vertical="center" wrapText="1"/>
    </xf>
    <xf numFmtId="0" fontId="4" fillId="0" borderId="0" xfId="12" applyFont="1" applyAlignment="1">
      <alignment horizontal="left" vertical="center" wrapText="1"/>
    </xf>
    <xf numFmtId="175" fontId="3" fillId="0" borderId="7" xfId="13" applyNumberFormat="1" applyFont="1" applyBorder="1" applyAlignment="1">
      <alignment horizontal="center" vertical="center" wrapText="1"/>
    </xf>
    <xf numFmtId="175" fontId="3" fillId="0" borderId="0" xfId="13" applyNumberFormat="1" applyFont="1" applyBorder="1" applyAlignment="1">
      <alignment horizontal="center" vertical="center" wrapText="1"/>
    </xf>
    <xf numFmtId="10" fontId="41" fillId="0" borderId="0" xfId="11" applyNumberFormat="1" applyFont="1" applyAlignment="1">
      <alignment horizontal="center" vertical="center" wrapText="1"/>
    </xf>
    <xf numFmtId="166" fontId="3" fillId="0" borderId="0" xfId="11" applyNumberFormat="1" applyFont="1" applyBorder="1" applyAlignment="1">
      <alignment horizontal="center" vertical="center" wrapText="1"/>
    </xf>
    <xf numFmtId="0" fontId="3" fillId="0" borderId="0" xfId="12" applyFont="1" applyAlignment="1">
      <alignment horizontal="left" vertical="center" wrapText="1"/>
    </xf>
    <xf numFmtId="0" fontId="20" fillId="12" borderId="0" xfId="12" applyFont="1" applyFill="1" applyAlignment="1">
      <alignment horizontal="left" vertical="center" wrapText="1"/>
    </xf>
    <xf numFmtId="175" fontId="20" fillId="12" borderId="7" xfId="13" applyNumberFormat="1" applyFont="1" applyFill="1" applyBorder="1" applyAlignment="1">
      <alignment horizontal="center" vertical="center" wrapText="1"/>
    </xf>
    <xf numFmtId="175" fontId="20" fillId="12" borderId="0" xfId="13" applyNumberFormat="1" applyFont="1" applyFill="1" applyBorder="1" applyAlignment="1">
      <alignment horizontal="center" vertical="center" wrapText="1"/>
    </xf>
    <xf numFmtId="166" fontId="20" fillId="12" borderId="0" xfId="11" applyNumberFormat="1" applyFont="1" applyFill="1" applyBorder="1" applyAlignment="1">
      <alignment horizontal="center" vertical="center" wrapText="1"/>
    </xf>
    <xf numFmtId="175" fontId="4" fillId="0" borderId="9" xfId="13" applyNumberFormat="1" applyFont="1" applyBorder="1" applyAlignment="1">
      <alignment horizontal="center" vertical="center" wrapText="1"/>
    </xf>
    <xf numFmtId="175" fontId="4" fillId="0" borderId="2" xfId="13" applyNumberFormat="1" applyFont="1" applyBorder="1" applyAlignment="1">
      <alignment horizontal="center" vertical="center" wrapText="1"/>
    </xf>
    <xf numFmtId="166" fontId="3" fillId="0" borderId="10" xfId="11" applyNumberFormat="1" applyFont="1" applyBorder="1" applyAlignment="1">
      <alignment horizontal="center" vertical="center" wrapText="1"/>
    </xf>
    <xf numFmtId="166" fontId="4" fillId="0" borderId="2" xfId="11" applyNumberFormat="1" applyFont="1" applyBorder="1" applyAlignment="1">
      <alignment horizontal="center" vertical="center" wrapText="1"/>
    </xf>
    <xf numFmtId="166" fontId="4" fillId="0" borderId="10" xfId="11" applyNumberFormat="1" applyFont="1" applyBorder="1" applyAlignment="1">
      <alignment horizontal="center" vertical="center" wrapText="1"/>
    </xf>
    <xf numFmtId="0" fontId="2" fillId="0" borderId="0" xfId="12" applyAlignment="1">
      <alignment vertical="center"/>
    </xf>
    <xf numFmtId="0" fontId="3" fillId="2" borderId="2" xfId="9" applyFont="1" applyBorder="1" applyAlignment="1">
      <alignment horizontal="left" vertical="top"/>
    </xf>
    <xf numFmtId="3" fontId="3" fillId="2" borderId="2" xfId="9" applyNumberFormat="1" applyFont="1" applyBorder="1" applyAlignment="1">
      <alignment horizontal="left" vertical="top"/>
    </xf>
    <xf numFmtId="0" fontId="2" fillId="0" borderId="2" xfId="12" applyBorder="1"/>
    <xf numFmtId="9" fontId="0" fillId="0" borderId="0" xfId="1" applyFont="1"/>
    <xf numFmtId="176" fontId="4" fillId="2" borderId="23" xfId="1" applyNumberFormat="1" applyFont="1" applyFill="1" applyBorder="1" applyAlignment="1">
      <alignment horizontal="right" vertical="center"/>
    </xf>
    <xf numFmtId="3" fontId="4" fillId="2" borderId="0" xfId="4" applyNumberFormat="1" applyFont="1" applyFill="1" applyBorder="1" applyAlignment="1">
      <alignment horizontal="center" vertical="center" wrapText="1"/>
    </xf>
    <xf numFmtId="3" fontId="4" fillId="2" borderId="0" xfId="19" applyNumberFormat="1" applyFont="1" applyFill="1" applyBorder="1" applyAlignment="1">
      <alignment horizontal="center" vertical="center" wrapText="1"/>
    </xf>
    <xf numFmtId="3" fontId="20" fillId="8" borderId="1" xfId="0" applyNumberFormat="1" applyFont="1" applyFill="1" applyBorder="1" applyAlignment="1">
      <alignment horizontal="center" vertical="center" wrapText="1"/>
    </xf>
    <xf numFmtId="3" fontId="20" fillId="8" borderId="1" xfId="19" applyNumberFormat="1" applyFont="1" applyFill="1" applyBorder="1" applyAlignment="1">
      <alignment horizontal="center" vertical="center" wrapText="1"/>
    </xf>
    <xf numFmtId="10" fontId="60" fillId="0" borderId="0" xfId="0" applyNumberFormat="1" applyFont="1"/>
    <xf numFmtId="10" fontId="4" fillId="2" borderId="17" xfId="1" applyNumberFormat="1" applyFont="1" applyFill="1" applyBorder="1" applyAlignment="1">
      <alignment horizontal="right" vertical="center"/>
    </xf>
    <xf numFmtId="0" fontId="18" fillId="4" borderId="0" xfId="7" applyFont="1" applyFill="1" applyAlignment="1">
      <alignment horizontal="left" wrapText="1"/>
    </xf>
    <xf numFmtId="0" fontId="21" fillId="0" borderId="0" xfId="7" applyFont="1" applyAlignment="1">
      <alignment horizontal="left" vertical="top" wrapText="1"/>
    </xf>
    <xf numFmtId="175" fontId="0" fillId="0" borderId="0" xfId="19" applyNumberFormat="1" applyFont="1"/>
    <xf numFmtId="166" fontId="43" fillId="10" borderId="20" xfId="1" applyNumberFormat="1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16" fillId="2" borderId="16" xfId="0" applyFont="1" applyFill="1" applyBorder="1"/>
    <xf numFmtId="168" fontId="21" fillId="4" borderId="0" xfId="7" applyNumberFormat="1" applyFont="1" applyFill="1" applyAlignment="1">
      <alignment horizontal="center" vertical="center"/>
    </xf>
    <xf numFmtId="168" fontId="21" fillId="4" borderId="42" xfId="7" applyNumberFormat="1" applyFont="1" applyFill="1" applyBorder="1" applyAlignment="1">
      <alignment horizontal="center" vertical="center"/>
    </xf>
    <xf numFmtId="168" fontId="21" fillId="4" borderId="23" xfId="7" applyNumberFormat="1" applyFont="1" applyFill="1" applyBorder="1" applyAlignment="1">
      <alignment horizontal="center" vertical="center"/>
    </xf>
    <xf numFmtId="4" fontId="21" fillId="4" borderId="23" xfId="7" applyNumberFormat="1" applyFont="1" applyFill="1" applyBorder="1" applyAlignment="1">
      <alignment horizontal="center" vertical="center"/>
    </xf>
    <xf numFmtId="0" fontId="0" fillId="0" borderId="2" xfId="0" applyBorder="1"/>
    <xf numFmtId="0" fontId="4" fillId="2" borderId="2" xfId="0" applyFont="1" applyFill="1" applyBorder="1" applyAlignment="1">
      <alignment horizontal="left" vertical="center" wrapText="1"/>
    </xf>
    <xf numFmtId="176" fontId="3" fillId="2" borderId="23" xfId="1" applyNumberFormat="1" applyFont="1" applyFill="1" applyBorder="1" applyAlignment="1">
      <alignment horizontal="right" vertical="center"/>
    </xf>
    <xf numFmtId="0" fontId="4" fillId="2" borderId="18" xfId="9" applyFont="1" applyBorder="1">
      <alignment horizontal="left"/>
    </xf>
    <xf numFmtId="3" fontId="3" fillId="2" borderId="4" xfId="9" applyNumberFormat="1" applyFont="1" applyBorder="1" applyAlignment="1">
      <alignment horizontal="center" vertical="center"/>
    </xf>
    <xf numFmtId="3" fontId="3" fillId="2" borderId="24" xfId="9" applyNumberFormat="1" applyFont="1" applyBorder="1" applyAlignment="1">
      <alignment horizontal="center" vertical="center"/>
    </xf>
    <xf numFmtId="0" fontId="20" fillId="2" borderId="18" xfId="9" applyFont="1" applyBorder="1" applyAlignment="1"/>
    <xf numFmtId="166" fontId="20" fillId="2" borderId="4" xfId="1" applyNumberFormat="1" applyFont="1" applyFill="1" applyBorder="1" applyAlignment="1">
      <alignment horizontal="center" vertical="center"/>
    </xf>
    <xf numFmtId="176" fontId="3" fillId="0" borderId="8" xfId="1" applyNumberFormat="1" applyFont="1" applyFill="1" applyBorder="1" applyAlignment="1">
      <alignment horizontal="center"/>
    </xf>
    <xf numFmtId="176" fontId="4" fillId="2" borderId="23" xfId="1" applyNumberFormat="1" applyFont="1" applyFill="1" applyBorder="1" applyAlignment="1">
      <alignment horizontal="center"/>
    </xf>
    <xf numFmtId="185" fontId="21" fillId="4" borderId="23" xfId="7" applyNumberFormat="1" applyFont="1" applyFill="1" applyBorder="1" applyAlignment="1">
      <alignment horizontal="center" vertical="center"/>
    </xf>
    <xf numFmtId="0" fontId="0" fillId="2" borderId="1" xfId="0" applyFill="1" applyBorder="1"/>
    <xf numFmtId="166" fontId="6" fillId="24" borderId="0" xfId="1" applyNumberFormat="1" applyFont="1" applyFill="1" applyAlignment="1">
      <alignment horizontal="left"/>
    </xf>
    <xf numFmtId="177" fontId="3" fillId="0" borderId="8" xfId="11" applyNumberFormat="1" applyFont="1" applyFill="1" applyBorder="1" applyAlignment="1">
      <alignment horizontal="center"/>
    </xf>
    <xf numFmtId="166" fontId="20" fillId="12" borderId="8" xfId="1" applyNumberFormat="1" applyFont="1" applyFill="1" applyBorder="1" applyAlignment="1">
      <alignment horizontal="center" vertical="center" wrapText="1"/>
    </xf>
    <xf numFmtId="166" fontId="4" fillId="0" borderId="8" xfId="1" applyNumberFormat="1" applyFont="1" applyBorder="1" applyAlignment="1">
      <alignment horizontal="center" vertical="center" wrapText="1"/>
    </xf>
    <xf numFmtId="10" fontId="4" fillId="0" borderId="8" xfId="1" applyNumberFormat="1" applyFont="1" applyBorder="1" applyAlignment="1">
      <alignment horizontal="center" vertical="center" wrapText="1"/>
    </xf>
    <xf numFmtId="177" fontId="4" fillId="0" borderId="8" xfId="1" applyNumberFormat="1" applyFont="1" applyBorder="1" applyAlignment="1">
      <alignment horizontal="center" vertical="center" wrapText="1"/>
    </xf>
    <xf numFmtId="166" fontId="3" fillId="0" borderId="8" xfId="1" applyNumberFormat="1" applyFont="1" applyBorder="1" applyAlignment="1">
      <alignment horizontal="center" vertical="center" wrapText="1"/>
    </xf>
    <xf numFmtId="10" fontId="3" fillId="0" borderId="8" xfId="1" applyNumberFormat="1" applyFont="1" applyBorder="1" applyAlignment="1">
      <alignment horizontal="center" vertical="center" wrapText="1"/>
    </xf>
    <xf numFmtId="166" fontId="4" fillId="0" borderId="0" xfId="11" applyNumberFormat="1" applyFont="1" applyFill="1" applyBorder="1" applyAlignment="1">
      <alignment horizontal="center" vertical="center" wrapText="1"/>
    </xf>
    <xf numFmtId="166" fontId="4" fillId="0" borderId="8" xfId="1" applyNumberFormat="1" applyFont="1" applyFill="1" applyBorder="1" applyAlignment="1">
      <alignment horizontal="center" vertical="center" wrapText="1"/>
    </xf>
    <xf numFmtId="166" fontId="3" fillId="0" borderId="8" xfId="1" applyNumberFormat="1" applyFont="1" applyFill="1" applyBorder="1" applyAlignment="1">
      <alignment horizontal="center" vertical="center" wrapText="1"/>
    </xf>
    <xf numFmtId="168" fontId="3" fillId="2" borderId="23" xfId="9" applyNumberFormat="1" applyFont="1" applyBorder="1" applyAlignment="1">
      <alignment horizontal="center" vertical="center"/>
    </xf>
    <xf numFmtId="168" fontId="21" fillId="4" borderId="24" xfId="7" applyNumberFormat="1" applyFont="1" applyFill="1" applyBorder="1" applyAlignment="1">
      <alignment horizontal="center" vertical="center"/>
    </xf>
    <xf numFmtId="0" fontId="4" fillId="0" borderId="71" xfId="12" applyFont="1" applyBorder="1"/>
    <xf numFmtId="166" fontId="20" fillId="2" borderId="1" xfId="0" applyNumberFormat="1" applyFont="1" applyFill="1" applyBorder="1" applyAlignment="1">
      <alignment horizontal="center" vertical="center" wrapText="1"/>
    </xf>
    <xf numFmtId="166" fontId="20" fillId="0" borderId="1" xfId="0" applyNumberFormat="1" applyFont="1" applyBorder="1" applyAlignment="1">
      <alignment horizontal="center" vertical="center" wrapText="1"/>
    </xf>
    <xf numFmtId="171" fontId="21" fillId="4" borderId="8" xfId="5" applyNumberFormat="1" applyFont="1" applyFill="1" applyBorder="1" applyAlignment="1">
      <alignment vertical="center"/>
    </xf>
    <xf numFmtId="166" fontId="2" fillId="0" borderId="0" xfId="1" applyNumberFormat="1" applyFont="1"/>
    <xf numFmtId="185" fontId="21" fillId="4" borderId="0" xfId="7" applyNumberFormat="1" applyFont="1" applyFill="1" applyAlignment="1">
      <alignment horizontal="center" vertical="center"/>
    </xf>
    <xf numFmtId="168" fontId="39" fillId="4" borderId="23" xfId="7" applyNumberFormat="1" applyFont="1" applyFill="1" applyBorder="1" applyAlignment="1">
      <alignment horizontal="center" vertical="center"/>
    </xf>
    <xf numFmtId="171" fontId="20" fillId="8" borderId="1" xfId="4" applyNumberFormat="1" applyFont="1" applyFill="1" applyBorder="1" applyAlignment="1">
      <alignment horizontal="center" vertical="center"/>
    </xf>
    <xf numFmtId="171" fontId="20" fillId="8" borderId="5" xfId="4" applyNumberFormat="1" applyFont="1" applyFill="1" applyBorder="1" applyAlignment="1">
      <alignment horizontal="center" vertical="center"/>
    </xf>
    <xf numFmtId="171" fontId="4" fillId="2" borderId="28" xfId="4" applyNumberFormat="1" applyFont="1" applyFill="1" applyBorder="1" applyAlignment="1">
      <alignment horizontal="center" vertical="center"/>
    </xf>
    <xf numFmtId="10" fontId="3" fillId="2" borderId="23" xfId="1" applyNumberFormat="1" applyFont="1" applyFill="1" applyBorder="1" applyAlignment="1">
      <alignment horizontal="center" vertical="center"/>
    </xf>
    <xf numFmtId="171" fontId="41" fillId="8" borderId="47" xfId="4" applyNumberFormat="1" applyFont="1" applyFill="1" applyBorder="1" applyAlignment="1">
      <alignment horizontal="left" vertical="center"/>
    </xf>
    <xf numFmtId="171" fontId="41" fillId="8" borderId="32" xfId="4" applyNumberFormat="1" applyFont="1" applyFill="1" applyBorder="1" applyAlignment="1">
      <alignment horizontal="left" vertical="center"/>
    </xf>
    <xf numFmtId="184" fontId="3" fillId="2" borderId="17" xfId="1" applyNumberFormat="1" applyFont="1" applyFill="1" applyBorder="1" applyAlignment="1">
      <alignment horizontal="right" vertical="center"/>
    </xf>
    <xf numFmtId="166" fontId="0" fillId="0" borderId="0" xfId="1" applyNumberFormat="1" applyFont="1"/>
    <xf numFmtId="3" fontId="6" fillId="0" borderId="0" xfId="9" applyNumberFormat="1" applyFill="1">
      <alignment horizontal="left"/>
    </xf>
    <xf numFmtId="0" fontId="4" fillId="0" borderId="0" xfId="9" applyFont="1" applyFill="1">
      <alignment horizontal="left"/>
    </xf>
    <xf numFmtId="43" fontId="76" fillId="0" borderId="0" xfId="19" applyFont="1" applyFill="1"/>
    <xf numFmtId="0" fontId="75" fillId="0" borderId="0" xfId="9" applyFont="1" applyFill="1">
      <alignment horizontal="left"/>
    </xf>
    <xf numFmtId="165" fontId="21" fillId="4" borderId="0" xfId="5" applyNumberFormat="1" applyFont="1" applyFill="1" applyAlignment="1">
      <alignment vertical="center"/>
    </xf>
    <xf numFmtId="165" fontId="4" fillId="2" borderId="16" xfId="4" applyFont="1" applyFill="1" applyBorder="1" applyAlignment="1">
      <alignment horizontal="center" vertical="center"/>
    </xf>
    <xf numFmtId="0" fontId="3" fillId="0" borderId="8" xfId="12" applyFont="1" applyBorder="1"/>
    <xf numFmtId="175" fontId="4" fillId="0" borderId="7" xfId="0" applyNumberFormat="1" applyFont="1" applyBorder="1"/>
    <xf numFmtId="0" fontId="0" fillId="2" borderId="72" xfId="0" applyFill="1" applyBorder="1"/>
    <xf numFmtId="3" fontId="41" fillId="16" borderId="37" xfId="31" applyNumberFormat="1" applyFont="1" applyFill="1" applyBorder="1" applyAlignment="1">
      <alignment horizontal="center" vertical="center"/>
    </xf>
    <xf numFmtId="3" fontId="41" fillId="16" borderId="37" xfId="31" applyNumberFormat="1" applyFont="1" applyFill="1" applyBorder="1" applyAlignment="1">
      <alignment horizontal="right" vertical="center"/>
    </xf>
    <xf numFmtId="3" fontId="20" fillId="2" borderId="37" xfId="31" applyNumberFormat="1" applyFont="1" applyFill="1" applyBorder="1" applyAlignment="1">
      <alignment horizontal="center" vertical="center"/>
    </xf>
    <xf numFmtId="3" fontId="20" fillId="16" borderId="37" xfId="31" applyNumberFormat="1" applyFont="1" applyFill="1" applyBorder="1" applyAlignment="1">
      <alignment horizontal="right" vertical="center"/>
    </xf>
    <xf numFmtId="3" fontId="41" fillId="16" borderId="6" xfId="31" applyNumberFormat="1" applyFont="1" applyFill="1" applyBorder="1" applyAlignment="1">
      <alignment horizontal="right" vertical="center"/>
    </xf>
    <xf numFmtId="3" fontId="20" fillId="16" borderId="37" xfId="31" applyNumberFormat="1" applyFont="1" applyFill="1" applyBorder="1" applyAlignment="1">
      <alignment horizontal="center" vertical="center"/>
    </xf>
    <xf numFmtId="3" fontId="41" fillId="2" borderId="37" xfId="31" applyNumberFormat="1" applyFont="1" applyFill="1" applyBorder="1" applyAlignment="1">
      <alignment horizontal="right" vertical="center"/>
    </xf>
    <xf numFmtId="3" fontId="41" fillId="16" borderId="6" xfId="31" applyNumberFormat="1" applyFont="1" applyFill="1" applyBorder="1" applyAlignment="1">
      <alignment horizontal="center" vertical="center"/>
    </xf>
    <xf numFmtId="171" fontId="21" fillId="4" borderId="2" xfId="5" applyNumberFormat="1" applyFont="1" applyFill="1" applyBorder="1" applyAlignment="1">
      <alignment vertical="center"/>
    </xf>
    <xf numFmtId="186" fontId="21" fillId="4" borderId="0" xfId="5" applyNumberFormat="1" applyFont="1" applyFill="1" applyAlignment="1">
      <alignment vertical="center"/>
    </xf>
    <xf numFmtId="172" fontId="21" fillId="0" borderId="0" xfId="19" applyNumberFormat="1" applyFont="1" applyFill="1" applyAlignment="1">
      <alignment horizontal="center"/>
    </xf>
    <xf numFmtId="0" fontId="42" fillId="2" borderId="0" xfId="0" applyFont="1" applyFill="1" applyAlignment="1">
      <alignment vertical="center"/>
    </xf>
    <xf numFmtId="186" fontId="21" fillId="4" borderId="8" xfId="5" applyNumberFormat="1" applyFont="1" applyFill="1" applyBorder="1" applyAlignment="1">
      <alignment vertical="center"/>
    </xf>
    <xf numFmtId="171" fontId="21" fillId="4" borderId="10" xfId="5" applyNumberFormat="1" applyFont="1" applyFill="1" applyBorder="1" applyAlignment="1">
      <alignment vertical="center"/>
    </xf>
    <xf numFmtId="176" fontId="4" fillId="0" borderId="23" xfId="1" applyNumberFormat="1" applyFont="1" applyFill="1" applyBorder="1" applyAlignment="1">
      <alignment horizontal="right" vertical="center"/>
    </xf>
    <xf numFmtId="0" fontId="3" fillId="2" borderId="17" xfId="9" applyFont="1" applyBorder="1" applyAlignment="1">
      <alignment horizontal="left" indent="1"/>
    </xf>
    <xf numFmtId="177" fontId="3" fillId="2" borderId="17" xfId="1" applyNumberFormat="1" applyFont="1" applyFill="1" applyBorder="1" applyAlignment="1">
      <alignment horizontal="right" vertical="center"/>
    </xf>
    <xf numFmtId="0" fontId="21" fillId="0" borderId="0" xfId="2" applyFont="1" applyAlignment="1">
      <alignment horizontal="center" wrapText="1"/>
    </xf>
    <xf numFmtId="3" fontId="21" fillId="0" borderId="0" xfId="2" applyNumberFormat="1" applyFont="1" applyAlignment="1">
      <alignment horizontal="center" wrapText="1"/>
    </xf>
    <xf numFmtId="10" fontId="21" fillId="0" borderId="0" xfId="2" applyNumberFormat="1" applyFont="1" applyAlignment="1">
      <alignment horizontal="center" wrapText="1"/>
    </xf>
    <xf numFmtId="170" fontId="4" fillId="0" borderId="0" xfId="0" applyNumberFormat="1" applyFont="1"/>
    <xf numFmtId="10" fontId="4" fillId="2" borderId="23" xfId="1" applyNumberFormat="1" applyFont="1" applyFill="1" applyBorder="1" applyAlignment="1">
      <alignment horizontal="center"/>
    </xf>
    <xf numFmtId="184" fontId="3" fillId="0" borderId="8" xfId="1" applyNumberFormat="1" applyFont="1" applyFill="1" applyBorder="1" applyAlignment="1">
      <alignment horizontal="center"/>
    </xf>
    <xf numFmtId="0" fontId="14" fillId="2" borderId="0" xfId="0" applyFont="1" applyFill="1" applyAlignment="1">
      <alignment horizontal="left" vertical="top" wrapText="1"/>
    </xf>
    <xf numFmtId="49" fontId="11" fillId="2" borderId="0" xfId="23" applyNumberFormat="1" applyFont="1" applyFill="1" applyAlignment="1">
      <alignment horizontal="center" vertical="center" wrapText="1"/>
    </xf>
    <xf numFmtId="49" fontId="12" fillId="2" borderId="0" xfId="23" applyNumberFormat="1" applyFont="1" applyFill="1" applyAlignment="1">
      <alignment horizontal="center" vertical="center" wrapText="1"/>
    </xf>
    <xf numFmtId="0" fontId="18" fillId="4" borderId="0" xfId="7" applyFont="1" applyFill="1" applyAlignment="1">
      <alignment horizontal="left" wrapText="1"/>
    </xf>
    <xf numFmtId="0" fontId="21" fillId="0" borderId="16" xfId="7" applyFont="1" applyBorder="1" applyAlignment="1">
      <alignment horizontal="left" vertical="top" wrapText="1"/>
    </xf>
    <xf numFmtId="0" fontId="21" fillId="0" borderId="0" xfId="7" applyFont="1" applyAlignment="1">
      <alignment horizontal="left" vertical="top" wrapText="1"/>
    </xf>
    <xf numFmtId="0" fontId="33" fillId="0" borderId="5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3" fontId="43" fillId="13" borderId="21" xfId="9" applyNumberFormat="1" applyFont="1" applyFill="1" applyBorder="1" applyAlignment="1">
      <alignment horizontal="center" vertical="center"/>
    </xf>
    <xf numFmtId="3" fontId="43" fillId="13" borderId="29" xfId="9" applyNumberFormat="1" applyFont="1" applyFill="1" applyBorder="1" applyAlignment="1">
      <alignment horizontal="center" vertical="center"/>
    </xf>
    <xf numFmtId="3" fontId="43" fillId="13" borderId="22" xfId="9" applyNumberFormat="1" applyFont="1" applyFill="1" applyBorder="1" applyAlignment="1">
      <alignment horizontal="center" vertical="center"/>
    </xf>
    <xf numFmtId="0" fontId="4" fillId="0" borderId="18" xfId="0" applyFont="1" applyBorder="1" applyAlignment="1">
      <alignment horizontal="left" vertical="center" wrapText="1"/>
    </xf>
    <xf numFmtId="0" fontId="4" fillId="0" borderId="29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22" xfId="0" applyFont="1" applyBorder="1" applyAlignment="1">
      <alignment horizontal="left" vertical="center" wrapText="1"/>
    </xf>
    <xf numFmtId="3" fontId="51" fillId="13" borderId="21" xfId="9" applyNumberFormat="1" applyFont="1" applyFill="1" applyBorder="1" applyAlignment="1">
      <alignment horizontal="center" vertical="center"/>
    </xf>
    <xf numFmtId="3" fontId="51" fillId="13" borderId="29" xfId="9" applyNumberFormat="1" applyFont="1" applyFill="1" applyBorder="1" applyAlignment="1">
      <alignment horizontal="center" vertical="center"/>
    </xf>
    <xf numFmtId="3" fontId="51" fillId="13" borderId="22" xfId="9" applyNumberFormat="1" applyFont="1" applyFill="1" applyBorder="1" applyAlignment="1">
      <alignment horizontal="center" vertical="center"/>
    </xf>
    <xf numFmtId="0" fontId="4" fillId="0" borderId="21" xfId="0" applyFont="1" applyBorder="1" applyAlignment="1">
      <alignment horizontal="left" vertical="center" wrapText="1"/>
    </xf>
    <xf numFmtId="3" fontId="41" fillId="0" borderId="6" xfId="9" applyNumberFormat="1" applyFont="1" applyFill="1" applyBorder="1" applyAlignment="1">
      <alignment horizontal="center" vertical="center"/>
    </xf>
    <xf numFmtId="0" fontId="3" fillId="0" borderId="5" xfId="8" applyFont="1" applyBorder="1" applyAlignment="1">
      <alignment horizontal="left" vertical="center" wrapText="1"/>
    </xf>
    <xf numFmtId="0" fontId="3" fillId="0" borderId="5" xfId="8" applyFont="1" applyBorder="1" applyAlignment="1">
      <alignment horizontal="left" vertical="center"/>
    </xf>
    <xf numFmtId="0" fontId="4" fillId="0" borderId="1" xfId="12" applyFont="1" applyBorder="1" applyAlignment="1">
      <alignment horizontal="left" vertical="center" wrapText="1"/>
    </xf>
    <xf numFmtId="0" fontId="3" fillId="0" borderId="5" xfId="12" applyFont="1" applyBorder="1" applyAlignment="1">
      <alignment horizontal="left" vertical="center" wrapText="1"/>
    </xf>
    <xf numFmtId="0" fontId="45" fillId="0" borderId="5" xfId="0" applyFont="1" applyBorder="1" applyAlignment="1">
      <alignment horizontal="left" wrapText="1"/>
    </xf>
    <xf numFmtId="0" fontId="45" fillId="0" borderId="1" xfId="0" applyFont="1" applyBorder="1" applyAlignment="1">
      <alignment horizontal="left" vertical="center" wrapText="1"/>
    </xf>
    <xf numFmtId="0" fontId="37" fillId="2" borderId="0" xfId="0" applyFont="1" applyFill="1" applyAlignment="1">
      <alignment horizontal="center"/>
    </xf>
    <xf numFmtId="0" fontId="43" fillId="13" borderId="0" xfId="9" applyFont="1" applyFill="1" applyAlignment="1">
      <alignment horizontal="center" vertical="center" wrapText="1"/>
    </xf>
    <xf numFmtId="0" fontId="43" fillId="13" borderId="70" xfId="9" applyFont="1" applyFill="1" applyBorder="1" applyAlignment="1">
      <alignment horizontal="center" vertical="center" wrapText="1"/>
    </xf>
    <xf numFmtId="0" fontId="43" fillId="13" borderId="11" xfId="9" applyFont="1" applyFill="1" applyBorder="1" applyAlignment="1">
      <alignment horizontal="center" vertical="center"/>
    </xf>
    <xf numFmtId="0" fontId="45" fillId="0" borderId="12" xfId="0" applyFont="1" applyBorder="1" applyAlignment="1">
      <alignment horizontal="left" vertical="top" wrapText="1"/>
    </xf>
    <xf numFmtId="0" fontId="45" fillId="0" borderId="1" xfId="0" applyFont="1" applyBorder="1" applyAlignment="1">
      <alignment horizontal="left" vertical="top" wrapText="1"/>
    </xf>
    <xf numFmtId="0" fontId="46" fillId="0" borderId="0" xfId="0" applyFont="1" applyAlignment="1">
      <alignment horizontal="left" vertical="center" wrapText="1"/>
    </xf>
    <xf numFmtId="0" fontId="37" fillId="0" borderId="0" xfId="0" applyFont="1" applyAlignment="1">
      <alignment horizontal="left" wrapText="1"/>
    </xf>
    <xf numFmtId="0" fontId="45" fillId="0" borderId="0" xfId="0" applyFont="1" applyAlignment="1">
      <alignment horizontal="left" wrapText="1"/>
    </xf>
    <xf numFmtId="0" fontId="20" fillId="11" borderId="1" xfId="0" applyFont="1" applyFill="1" applyBorder="1" applyAlignment="1">
      <alignment horizontal="left"/>
    </xf>
    <xf numFmtId="0" fontId="3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3" fontId="51" fillId="13" borderId="14" xfId="9" applyNumberFormat="1" applyFont="1" applyFill="1" applyBorder="1" applyAlignment="1">
      <alignment horizontal="center" vertical="center"/>
    </xf>
    <xf numFmtId="3" fontId="51" fillId="13" borderId="25" xfId="9" applyNumberFormat="1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left" vertical="center" wrapText="1"/>
    </xf>
    <xf numFmtId="0" fontId="42" fillId="2" borderId="0" xfId="0" applyFont="1" applyFill="1" applyAlignment="1">
      <alignment horizontal="left" vertical="center" wrapText="1"/>
    </xf>
    <xf numFmtId="0" fontId="20" fillId="2" borderId="0" xfId="0" applyFont="1" applyFill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20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46" fillId="2" borderId="0" xfId="0" applyFont="1" applyFill="1" applyAlignment="1">
      <alignment horizontal="left" vertical="center" wrapText="1"/>
    </xf>
    <xf numFmtId="0" fontId="52" fillId="0" borderId="1" xfId="0" applyFont="1" applyBorder="1" applyAlignment="1">
      <alignment horizontal="left" vertical="top" wrapText="1"/>
    </xf>
    <xf numFmtId="0" fontId="46" fillId="2" borderId="0" xfId="0" applyFont="1" applyFill="1" applyAlignment="1">
      <alignment horizontal="left" wrapText="1"/>
    </xf>
    <xf numFmtId="0" fontId="52" fillId="0" borderId="5" xfId="0" applyFont="1" applyBorder="1" applyAlignment="1">
      <alignment horizontal="left" vertical="top" wrapText="1"/>
    </xf>
    <xf numFmtId="0" fontId="52" fillId="2" borderId="5" xfId="0" applyFont="1" applyFill="1" applyBorder="1" applyAlignment="1">
      <alignment horizontal="left"/>
    </xf>
    <xf numFmtId="0" fontId="61" fillId="4" borderId="57" xfId="2" applyFont="1" applyFill="1" applyBorder="1" applyAlignment="1">
      <alignment horizontal="left" vertical="center"/>
    </xf>
    <xf numFmtId="0" fontId="9" fillId="0" borderId="57" xfId="2" applyFont="1" applyBorder="1" applyAlignment="1">
      <alignment vertical="center"/>
    </xf>
    <xf numFmtId="0" fontId="61" fillId="4" borderId="58" xfId="2" applyFont="1" applyFill="1" applyBorder="1" applyAlignment="1">
      <alignment horizontal="left" vertical="center" wrapText="1"/>
    </xf>
    <xf numFmtId="0" fontId="9" fillId="0" borderId="58" xfId="2" applyFont="1" applyBorder="1" applyAlignment="1">
      <alignment vertical="center"/>
    </xf>
    <xf numFmtId="3" fontId="17" fillId="4" borderId="6" xfId="17" applyNumberFormat="1" applyFont="1" applyFill="1" applyBorder="1" applyAlignment="1">
      <alignment horizontal="right" vertical="center" wrapText="1"/>
    </xf>
    <xf numFmtId="3" fontId="39" fillId="0" borderId="0" xfId="0" applyNumberFormat="1" applyFont="1" applyAlignment="1">
      <alignment horizontal="center"/>
    </xf>
    <xf numFmtId="0" fontId="55" fillId="0" borderId="5" xfId="0" applyFont="1" applyBorder="1" applyAlignment="1">
      <alignment horizontal="left" vertical="center"/>
    </xf>
    <xf numFmtId="0" fontId="55" fillId="0" borderId="2" xfId="0" applyFont="1" applyBorder="1" applyAlignment="1">
      <alignment horizontal="left" vertical="center"/>
    </xf>
    <xf numFmtId="0" fontId="35" fillId="0" borderId="3" xfId="5" applyFont="1" applyBorder="1" applyAlignment="1">
      <alignment horizontal="left" vertical="center" wrapText="1"/>
    </xf>
    <xf numFmtId="0" fontId="53" fillId="18" borderId="37" xfId="5" applyFont="1" applyFill="1" applyBorder="1" applyAlignment="1">
      <alignment horizontal="center" vertical="center" wrapText="1"/>
    </xf>
    <xf numFmtId="0" fontId="53" fillId="18" borderId="38" xfId="5" applyFont="1" applyFill="1" applyBorder="1" applyAlignment="1">
      <alignment horizontal="center" vertical="center" wrapText="1"/>
    </xf>
    <xf numFmtId="0" fontId="53" fillId="18" borderId="5" xfId="5" applyFont="1" applyFill="1" applyBorder="1" applyAlignment="1">
      <alignment horizontal="center" vertical="center" wrapText="1"/>
    </xf>
    <xf numFmtId="0" fontId="68" fillId="0" borderId="0" xfId="0" applyFont="1" applyAlignment="1">
      <alignment horizontal="left" vertical="center" wrapText="1"/>
    </xf>
    <xf numFmtId="0" fontId="32" fillId="0" borderId="0" xfId="0" applyFont="1" applyAlignment="1">
      <alignment horizontal="left" vertical="center"/>
    </xf>
    <xf numFmtId="0" fontId="66" fillId="0" borderId="55" xfId="0" applyFont="1" applyBorder="1" applyAlignment="1">
      <alignment horizontal="center" vertical="center" textRotation="90" wrapText="1"/>
    </xf>
    <xf numFmtId="0" fontId="66" fillId="0" borderId="0" xfId="0" applyFont="1" applyAlignment="1">
      <alignment horizontal="center" vertical="center" textRotation="90" wrapText="1"/>
    </xf>
    <xf numFmtId="0" fontId="66" fillId="0" borderId="53" xfId="0" applyFont="1" applyBorder="1" applyAlignment="1">
      <alignment horizontal="center" vertical="center" textRotation="90" wrapText="1"/>
    </xf>
    <xf numFmtId="0" fontId="68" fillId="0" borderId="0" xfId="0" quotePrefix="1" applyFont="1" applyAlignment="1">
      <alignment horizontal="left" wrapText="1"/>
    </xf>
    <xf numFmtId="0" fontId="68" fillId="0" borderId="0" xfId="0" quotePrefix="1" applyFont="1" applyAlignment="1">
      <alignment horizontal="left" vertical="center" wrapText="1"/>
    </xf>
    <xf numFmtId="0" fontId="68" fillId="0" borderId="0" xfId="0" applyFont="1" applyAlignment="1">
      <alignment horizontal="left"/>
    </xf>
    <xf numFmtId="0" fontId="32" fillId="0" borderId="0" xfId="26" applyFont="1" applyAlignment="1">
      <alignment horizontal="left" vertical="center" wrapText="1"/>
    </xf>
    <xf numFmtId="0" fontId="28" fillId="0" borderId="65" xfId="26" applyFont="1" applyBorder="1" applyAlignment="1">
      <alignment horizontal="center" vertical="center" textRotation="90" wrapText="1"/>
    </xf>
    <xf numFmtId="0" fontId="28" fillId="0" borderId="0" xfId="26" applyFont="1" applyAlignment="1">
      <alignment horizontal="center" vertical="center" textRotation="90" wrapText="1"/>
    </xf>
    <xf numFmtId="0" fontId="28" fillId="0" borderId="68" xfId="26" applyFont="1" applyBorder="1" applyAlignment="1">
      <alignment horizontal="center" vertical="center" textRotation="90" wrapText="1"/>
    </xf>
    <xf numFmtId="0" fontId="26" fillId="0" borderId="65" xfId="27" applyFont="1" applyFill="1" applyBorder="1" applyAlignment="1">
      <alignment horizontal="center" vertical="center" textRotation="90" wrapText="1"/>
    </xf>
    <xf numFmtId="0" fontId="26" fillId="0" borderId="0" xfId="27" applyFont="1" applyFill="1" applyBorder="1" applyAlignment="1">
      <alignment horizontal="center" vertical="center" textRotation="90" wrapText="1"/>
    </xf>
    <xf numFmtId="0" fontId="26" fillId="0" borderId="68" xfId="27" applyFont="1" applyFill="1" applyBorder="1" applyAlignment="1">
      <alignment horizontal="center" vertical="center" textRotation="90" wrapText="1"/>
    </xf>
    <xf numFmtId="0" fontId="24" fillId="0" borderId="65" xfId="27" applyFont="1" applyFill="1" applyBorder="1" applyAlignment="1">
      <alignment horizontal="center" vertical="center" textRotation="90" wrapText="1"/>
    </xf>
    <xf numFmtId="0" fontId="24" fillId="0" borderId="0" xfId="27" applyFont="1" applyFill="1" applyBorder="1" applyAlignment="1">
      <alignment horizontal="center" vertical="center" textRotation="90" wrapText="1"/>
    </xf>
    <xf numFmtId="0" fontId="24" fillId="0" borderId="68" xfId="27" applyFont="1" applyFill="1" applyBorder="1" applyAlignment="1">
      <alignment horizontal="center" vertical="center" textRotation="90" wrapText="1"/>
    </xf>
    <xf numFmtId="0" fontId="30" fillId="2" borderId="69" xfId="26" applyFont="1" applyFill="1" applyBorder="1" applyAlignment="1">
      <alignment horizontal="left" vertical="center"/>
    </xf>
    <xf numFmtId="168" fontId="3" fillId="2" borderId="0" xfId="9" applyNumberFormat="1" applyFont="1" applyAlignment="1">
      <alignment horizontal="center" vertical="center"/>
    </xf>
    <xf numFmtId="168" fontId="21" fillId="4" borderId="4" xfId="7" applyNumberFormat="1" applyFont="1" applyFill="1" applyBorder="1" applyAlignment="1">
      <alignment horizontal="center" vertical="center"/>
    </xf>
    <xf numFmtId="170" fontId="4" fillId="2" borderId="0" xfId="19" applyNumberFormat="1" applyFont="1" applyFill="1" applyBorder="1" applyAlignment="1">
      <alignment horizontal="center" vertical="center"/>
    </xf>
    <xf numFmtId="0" fontId="43" fillId="10" borderId="0" xfId="0" applyFont="1" applyFill="1" applyBorder="1" applyAlignment="1">
      <alignment horizontal="right" vertical="center"/>
    </xf>
  </cellXfs>
  <cellStyles count="32">
    <cellStyle name="Hipervínculo" xfId="24" builtinId="8"/>
    <cellStyle name="Incorrecto 2" xfId="27" xr:uid="{00000000-0005-0000-0000-000001000000}"/>
    <cellStyle name="Millares" xfId="19" builtinId="3"/>
    <cellStyle name="Millares 2" xfId="20" xr:uid="{00000000-0005-0000-0000-000003000000}"/>
    <cellStyle name="Millares 2 2" xfId="13" xr:uid="{00000000-0005-0000-0000-000004000000}"/>
    <cellStyle name="Millares 2 3" xfId="4" xr:uid="{00000000-0005-0000-0000-000005000000}"/>
    <cellStyle name="Millares 2 3 2" xfId="16" xr:uid="{00000000-0005-0000-0000-000006000000}"/>
    <cellStyle name="Millares 2 4" xfId="28" xr:uid="{00000000-0005-0000-0000-000007000000}"/>
    <cellStyle name="Millares 2 4 2" xfId="29" xr:uid="{23749804-27B3-4828-A63A-B8A7DBE7A4CB}"/>
    <cellStyle name="Millares 7" xfId="6" xr:uid="{00000000-0005-0000-0000-000008000000}"/>
    <cellStyle name="Millares 8" xfId="10" xr:uid="{00000000-0005-0000-0000-000009000000}"/>
    <cellStyle name="Millares 8 2" xfId="18" xr:uid="{00000000-0005-0000-0000-00000A000000}"/>
    <cellStyle name="Millares 8 3" xfId="3" xr:uid="{00000000-0005-0000-0000-00000B000000}"/>
    <cellStyle name="Normal" xfId="0" builtinId="0"/>
    <cellStyle name="Normal 10" xfId="15" xr:uid="{00000000-0005-0000-0000-00000D000000}"/>
    <cellStyle name="Normal 12 2" xfId="14" xr:uid="{00000000-0005-0000-0000-00000E000000}"/>
    <cellStyle name="Normal 2" xfId="25" xr:uid="{00000000-0005-0000-0000-00000F000000}"/>
    <cellStyle name="Normal 2 2" xfId="8" xr:uid="{00000000-0005-0000-0000-000010000000}"/>
    <cellStyle name="Normal 2 2 2" xfId="12" xr:uid="{00000000-0005-0000-0000-000011000000}"/>
    <cellStyle name="Normal 2 7 2" xfId="17" xr:uid="{00000000-0005-0000-0000-000012000000}"/>
    <cellStyle name="Normal 3" xfId="21" xr:uid="{00000000-0005-0000-0000-000013000000}"/>
    <cellStyle name="Normal 3 2" xfId="22" xr:uid="{00000000-0005-0000-0000-000014000000}"/>
    <cellStyle name="Normal 3 2 3" xfId="2" xr:uid="{00000000-0005-0000-0000-000015000000}"/>
    <cellStyle name="Normal 39" xfId="30" xr:uid="{15268BDD-5A79-467E-9F34-7AD10D978169}"/>
    <cellStyle name="Normal 39 2" xfId="31" xr:uid="{E27ADAA8-413C-4DDB-9FA2-345197C35B1D}"/>
    <cellStyle name="Normal 4" xfId="26" xr:uid="{00000000-0005-0000-0000-000016000000}"/>
    <cellStyle name="Normal 4 3" xfId="7" xr:uid="{00000000-0005-0000-0000-000017000000}"/>
    <cellStyle name="Normal 6" xfId="5" xr:uid="{00000000-0005-0000-0000-000018000000}"/>
    <cellStyle name="Normal 65 3 4" xfId="23" xr:uid="{00000000-0005-0000-0000-000019000000}"/>
    <cellStyle name="Porcentaje" xfId="1" builtinId="5"/>
    <cellStyle name="Porcentaje 2" xfId="11" xr:uid="{00000000-0005-0000-0000-00001B000000}"/>
    <cellStyle name="TEXTO NORMAL" xfId="9" xr:uid="{00000000-0005-0000-0000-00001C000000}"/>
  </cellStyles>
  <dxfs count="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ill>
        <patternFill patternType="none"/>
      </fill>
    </dxf>
    <dxf>
      <fill>
        <patternFill patternType="none"/>
      </fill>
    </dxf>
    <dxf>
      <fill>
        <patternFill patternType="none"/>
      </fill>
    </dxf>
  </dxfs>
  <tableStyles count="0" defaultTableStyle="TableStyleMedium2" defaultPivotStyle="PivotStyleLight16"/>
  <colors>
    <mruColors>
      <color rgb="FF002060"/>
      <color rgb="FF93B7FF"/>
      <color rgb="FFFF7575"/>
      <color rgb="FF002B8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0000"/>
            </a:solidFill>
          </c:spPr>
          <c:invertIfNegative val="0"/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BC6B-4EDC-AE02-ABD6D25FB0BF}"/>
              </c:ext>
            </c:extLst>
          </c:dPt>
          <c:dPt>
            <c:idx val="9"/>
            <c:invertIfNegative val="0"/>
            <c:bubble3D val="0"/>
            <c:spPr>
              <a:solidFill>
                <a:srgbClr val="C00000"/>
              </a:solidFill>
            </c:spPr>
            <c:extLst>
              <c:ext xmlns:c16="http://schemas.microsoft.com/office/drawing/2014/chart" uri="{C3380CC4-5D6E-409C-BE32-E72D297353CC}">
                <c16:uniqueId val="{00000002-BC6B-4EDC-AE02-ABD6D25FB0B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'1. PRODUCCIÓN METÁLICA'!$A$21:$A$30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'1. PRODUCCIÓN METÁLICA'!$O$21:$O$30</c:f>
              <c:numCache>
                <c:formatCode>#,##0</c:formatCode>
                <c:ptCount val="10"/>
                <c:pt idx="0">
                  <c:v>1699.9397432781934</c:v>
                </c:pt>
                <c:pt idx="1">
                  <c:v>2352.9595047380653</c:v>
                </c:pt>
                <c:pt idx="2">
                  <c:v>2440.1811105834286</c:v>
                </c:pt>
                <c:pt idx="3">
                  <c:v>2416.8811002070697</c:v>
                </c:pt>
                <c:pt idx="4">
                  <c:v>2437.9253739027731</c:v>
                </c:pt>
                <c:pt idx="5">
                  <c:v>2150.1259121219628</c:v>
                </c:pt>
                <c:pt idx="6">
                  <c:v>2326.0353089323735</c:v>
                </c:pt>
                <c:pt idx="7">
                  <c:v>2445.2708303173977</c:v>
                </c:pt>
                <c:pt idx="8">
                  <c:v>2755.244316785328</c:v>
                </c:pt>
                <c:pt idx="9">
                  <c:v>2736.1504378353443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6B-4EDC-AE02-ABD6D25FB0B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73291776"/>
        <c:axId val="173301760"/>
      </c:barChart>
      <c:catAx>
        <c:axId val="1732917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PE"/>
          </a:p>
        </c:txPr>
        <c:crossAx val="173301760"/>
        <c:crosses val="autoZero"/>
        <c:auto val="1"/>
        <c:lblAlgn val="ctr"/>
        <c:lblOffset val="100"/>
        <c:noMultiLvlLbl val="0"/>
      </c:catAx>
      <c:valAx>
        <c:axId val="17330176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73291776"/>
        <c:crosses val="autoZero"/>
        <c:crossBetween val="between"/>
        <c:majorUnit val="100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002060"/>
            </a:solidFill>
          </c:spPr>
          <c:invertIfNegative val="0"/>
          <c:dLbls>
            <c:dLbl>
              <c:idx val="4"/>
              <c:layout>
                <c:manualLayout>
                  <c:x val="1.7890771066875985E-3"/>
                  <c:y val="1.39500755720629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D36-4CD8-AAFF-AB5F9DA6177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'6. EXPORTACIONES'!$B$63:$I$63</c:f>
              <c:strCache>
                <c:ptCount val="8"/>
                <c:pt idx="0">
                  <c:v>COBRE</c:v>
                </c:pt>
                <c:pt idx="1">
                  <c:v>ORO</c:v>
                </c:pt>
                <c:pt idx="2">
                  <c:v>ZINC</c:v>
                </c:pt>
                <c:pt idx="3">
                  <c:v>PLATA</c:v>
                </c:pt>
                <c:pt idx="4">
                  <c:v>PLOMO</c:v>
                </c:pt>
                <c:pt idx="5">
                  <c:v>ESTAÑO</c:v>
                </c:pt>
                <c:pt idx="6">
                  <c:v>HIERRO</c:v>
                </c:pt>
                <c:pt idx="7">
                  <c:v>MOLIBDENO</c:v>
                </c:pt>
              </c:strCache>
            </c:strRef>
          </c:cat>
          <c:val>
            <c:numRef>
              <c:f>'6. EXPORTACIONES'!$B$90:$I$90</c:f>
              <c:numCache>
                <c:formatCode>0.0%</c:formatCode>
                <c:ptCount val="8"/>
                <c:pt idx="0">
                  <c:v>0.12266046167109246</c:v>
                </c:pt>
                <c:pt idx="1">
                  <c:v>-4.8011737254123443E-2</c:v>
                </c:pt>
                <c:pt idx="2">
                  <c:v>-0.13895277390521421</c:v>
                </c:pt>
                <c:pt idx="3">
                  <c:v>0.62190933191272291</c:v>
                </c:pt>
                <c:pt idx="4">
                  <c:v>-0.176438767915853</c:v>
                </c:pt>
                <c:pt idx="5">
                  <c:v>-0.11774948724803758</c:v>
                </c:pt>
                <c:pt idx="6">
                  <c:v>-8.0314103552485361E-2</c:v>
                </c:pt>
                <c:pt idx="7">
                  <c:v>-0.13881516809013839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D36-4CD8-AAFF-AB5F9DA617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17940080"/>
        <c:axId val="417940640"/>
      </c:barChart>
      <c:catAx>
        <c:axId val="417940080"/>
        <c:scaling>
          <c:orientation val="minMax"/>
        </c:scaling>
        <c:delete val="0"/>
        <c:axPos val="b"/>
        <c:numFmt formatCode="General" sourceLinked="1"/>
        <c:majorTickMark val="none"/>
        <c:minorTickMark val="out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80808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417940640"/>
        <c:crossesAt val="0"/>
        <c:auto val="1"/>
        <c:lblAlgn val="ctr"/>
        <c:lblOffset val="100"/>
        <c:noMultiLvlLbl val="0"/>
      </c:catAx>
      <c:valAx>
        <c:axId val="417940640"/>
        <c:scaling>
          <c:orientation val="minMax"/>
        </c:scaling>
        <c:delete val="0"/>
        <c:axPos val="l"/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80808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4179400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1"/>
          <c:order val="0"/>
          <c:spPr>
            <a:solidFill>
              <a:srgbClr val="002060"/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79F6-4044-A778-1D8FDAEF1F77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79F6-4044-A778-1D8FDAEF1F77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79F6-4044-A778-1D8FDAEF1F77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79F6-4044-A778-1D8FDAEF1F77}"/>
              </c:ext>
            </c:extLst>
          </c:dPt>
          <c:dLbls>
            <c:dLbl>
              <c:idx val="6"/>
              <c:numFmt formatCode="#,##0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800" b="0" i="0" u="none" strike="noStrike" baseline="0">
                      <a:solidFill>
                        <a:srgbClr val="80808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79F6-4044-A778-1D8FDAEF1F77}"/>
                </c:ext>
              </c:extLst>
            </c:dLbl>
            <c:dLbl>
              <c:idx val="9"/>
              <c:numFmt formatCode="#,##0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800" b="0" i="0" u="none" strike="noStrike" baseline="0">
                      <a:solidFill>
                        <a:srgbClr val="80808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4-79F6-4044-A778-1D8FDAEF1F77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80808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'6. EXPORTACIONES'!$A$6:$A$15</c:f>
              <c:strCach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
(Ene-Nov)</c:v>
                </c:pt>
              </c:strCache>
            </c:strRef>
          </c:cat>
          <c:val>
            <c:numRef>
              <c:f>'6. EXPORTACIONES'!$K$6:$K$15</c:f>
              <c:numCache>
                <c:formatCode>_-* #,##0_-;\-* #,##0_-;_-* "-"??_-;_-@_-</c:formatCode>
                <c:ptCount val="10"/>
                <c:pt idx="0">
                  <c:v>18950.14001164426</c:v>
                </c:pt>
                <c:pt idx="1">
                  <c:v>21819.079289828664</c:v>
                </c:pt>
                <c:pt idx="2">
                  <c:v>27581.607245410356</c:v>
                </c:pt>
                <c:pt idx="3">
                  <c:v>28898.657866237914</c:v>
                </c:pt>
                <c:pt idx="4">
                  <c:v>28336.20765100779</c:v>
                </c:pt>
                <c:pt idx="5">
                  <c:v>26127.691951754765</c:v>
                </c:pt>
                <c:pt idx="6">
                  <c:v>39900.879512934625</c:v>
                </c:pt>
                <c:pt idx="7">
                  <c:v>38105.893981375455</c:v>
                </c:pt>
                <c:pt idx="8">
                  <c:v>42789.545630438319</c:v>
                </c:pt>
                <c:pt idx="9" formatCode="_-* #,##0.0_-;\-* #,##0.0_-;_-* &quot;-&quot;??_-;_-@_-">
                  <c:v>42756.693538134794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9F6-4044-A778-1D8FDAEF1F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7942880"/>
        <c:axId val="417943440"/>
      </c:barChart>
      <c:catAx>
        <c:axId val="417942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ln>
                  <a:noFill/>
                </a:ln>
                <a:solidFill>
                  <a:sysClr val="windowText" lastClr="000000"/>
                </a:solidFill>
                <a:effectLst/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417943440"/>
        <c:crosses val="autoZero"/>
        <c:auto val="1"/>
        <c:lblAlgn val="ctr"/>
        <c:lblOffset val="100"/>
        <c:tickMarkSkip val="1"/>
        <c:noMultiLvlLbl val="0"/>
      </c:catAx>
      <c:valAx>
        <c:axId val="417943440"/>
        <c:scaling>
          <c:orientation val="minMax"/>
        </c:scaling>
        <c:delete val="0"/>
        <c:axPos val="l"/>
        <c:numFmt formatCode="_-* #,##0_-;\-* #,##0_-;_-* &quot;-&quot;??_-;_-@_-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80808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417942880"/>
        <c:crosses val="autoZero"/>
        <c:crossBetween val="between"/>
        <c:majorUnit val="1000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>
                <a:lumMod val="50000"/>
              </a:schemeClr>
            </a:solidFill>
          </c:spPr>
          <c:invertIfNegative val="0"/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256-4AA2-BE9C-4836FD3F971B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5"/>
              </a:solidFill>
            </c:spPr>
            <c:extLst>
              <c:ext xmlns:c16="http://schemas.microsoft.com/office/drawing/2014/chart" uri="{C3380CC4-5D6E-409C-BE32-E72D297353CC}">
                <c16:uniqueId val="{00000002-8256-4AA2-BE9C-4836FD3F971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'7. INVERSIONES'!$A$19:$A$29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'7. INVERSIONES'!$I$19:$I$29</c:f>
              <c:numCache>
                <c:formatCode>_ * #,##0_ ;_ * \-#,##0_ ;_ * "-"??_ ;_ @_ </c:formatCode>
                <c:ptCount val="11"/>
                <c:pt idx="0">
                  <c:v>8079.2097014900055</c:v>
                </c:pt>
                <c:pt idx="1">
                  <c:v>6869.6660912299976</c:v>
                </c:pt>
                <c:pt idx="2">
                  <c:v>3334.1488452199983</c:v>
                </c:pt>
                <c:pt idx="3">
                  <c:v>3974.7368350199986</c:v>
                </c:pt>
                <c:pt idx="4">
                  <c:v>4954.6334482999991</c:v>
                </c:pt>
                <c:pt idx="5">
                  <c:v>5902.6203698999998</c:v>
                </c:pt>
                <c:pt idx="6">
                  <c:v>4309.1731239999999</c:v>
                </c:pt>
                <c:pt idx="7">
                  <c:v>5154.7053070000002</c:v>
                </c:pt>
                <c:pt idx="8">
                  <c:v>5234.5940460000002</c:v>
                </c:pt>
                <c:pt idx="9">
                  <c:v>4936.0891089999996</c:v>
                </c:pt>
                <c:pt idx="10">
                  <c:v>4960.718245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56-4AA2-BE9C-4836FD3F97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291776"/>
        <c:axId val="173301760"/>
      </c:barChart>
      <c:catAx>
        <c:axId val="1732917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73301760"/>
        <c:crosses val="autoZero"/>
        <c:auto val="1"/>
        <c:lblAlgn val="ctr"/>
        <c:lblOffset val="100"/>
        <c:noMultiLvlLbl val="0"/>
      </c:catAx>
      <c:valAx>
        <c:axId val="173301760"/>
        <c:scaling>
          <c:orientation val="minMax"/>
        </c:scaling>
        <c:delete val="0"/>
        <c:axPos val="l"/>
        <c:numFmt formatCode="_ * #,##0_ ;_ * \-#,##0_ ;_ * &quot;-&quot;??_ ;_ @_ " sourceLinked="1"/>
        <c:majorTickMark val="out"/>
        <c:minorTickMark val="none"/>
        <c:tickLblPos val="nextTo"/>
        <c:crossAx val="1732917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3906996957844416E-2"/>
          <c:y val="9.8845734179087513E-2"/>
          <c:w val="0.96175575836592786"/>
          <c:h val="0.7025270800686835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93B7FF"/>
            </a:solidFill>
            <a:ln>
              <a:noFill/>
            </a:ln>
            <a:effectLst/>
          </c:spPr>
          <c:invertIfNegative val="0"/>
          <c:dPt>
            <c:idx val="9"/>
            <c:invertIfNegative val="0"/>
            <c:bubble3D val="0"/>
            <c:spPr>
              <a:solidFill>
                <a:srgbClr val="00206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179-4C9A-AC09-53744548F2A4}"/>
              </c:ext>
            </c:extLst>
          </c:dPt>
          <c:dLbls>
            <c:dLbl>
              <c:idx val="5"/>
              <c:layout>
                <c:manualLayout>
                  <c:x val="-8.6918730986527588E-3"/>
                  <c:y val="-3.29218021653732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79-4C9A-AC09-53744548F2A4}"/>
                </c:ext>
              </c:extLst>
            </c:dLbl>
            <c:dLbl>
              <c:idx val="9"/>
              <c:layout>
                <c:manualLayout>
                  <c:x val="4.5433501959589283E-4"/>
                  <c:y val="-3.2407655518803313E-2"/>
                </c:manualLayout>
              </c:layout>
              <c:numFmt formatCode="#,##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179-4C9A-AC09-53744548F2A4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'15. RECAUDACIÓN'!$A$10:$A$19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'15. RECAUDACIÓN'!$G$10:$G$19</c:f>
              <c:numCache>
                <c:formatCode>_ * #,##0.0_ ;_ * \-#,##0.0_ ;_ * "-"??_ ;_ @_ </c:formatCode>
                <c:ptCount val="10"/>
                <c:pt idx="0">
                  <c:v>6103.2961794433331</c:v>
                </c:pt>
                <c:pt idx="1">
                  <c:v>5997.20368478</c:v>
                </c:pt>
                <c:pt idx="2">
                  <c:v>9080.0895316599999</c:v>
                </c:pt>
                <c:pt idx="3">
                  <c:v>12248.277471096666</c:v>
                </c:pt>
                <c:pt idx="4">
                  <c:v>10513.433204446665</c:v>
                </c:pt>
                <c:pt idx="5">
                  <c:v>8016.9140878100006</c:v>
                </c:pt>
                <c:pt idx="6">
                  <c:v>24484.571917260004</c:v>
                </c:pt>
                <c:pt idx="7">
                  <c:v>23585.966682310001</c:v>
                </c:pt>
                <c:pt idx="8">
                  <c:v>16111.600872479999</c:v>
                </c:pt>
                <c:pt idx="9" formatCode="#,##0.0">
                  <c:v>18383.583112370001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79-4C9A-AC09-53744548F2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-27"/>
        <c:axId val="313296399"/>
        <c:axId val="313285583"/>
      </c:barChart>
      <c:catAx>
        <c:axId val="313296399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65000"/>
                <a:lumOff val="3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313285583"/>
        <c:crosses val="autoZero"/>
        <c:auto val="1"/>
        <c:lblAlgn val="ctr"/>
        <c:lblOffset val="100"/>
        <c:noMultiLvlLbl val="0"/>
      </c:catAx>
      <c:valAx>
        <c:axId val="313285583"/>
        <c:scaling>
          <c:orientation val="minMax"/>
          <c:max val="25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>
            <a:solidFill>
              <a:schemeClr val="tx1">
                <a:lumMod val="65000"/>
                <a:lumOff val="35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313296399"/>
        <c:crosses val="autoZero"/>
        <c:crossBetween val="between"/>
        <c:majorUnit val="5000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hyperlink" Target="#CONTENIDO!A1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CONTENIDO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CONTENIDO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CONTENIDO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CONTENIDO!A1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CONTENIDO!A1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hyperlink" Target="#CONTENIDO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CONTENIDO!A1"/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hyperlink" Target="#CONTENIDO!A1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hyperlink" Target="#CONTENIDO!A1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hyperlink" Target="#CONTENIDO!A1"/><Relationship Id="rId1" Type="http://schemas.openxmlformats.org/officeDocument/2006/relationships/chart" Target="../charts/chart4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hyperlink" Target="#CONTENIDO!A1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hyperlink" Target="#CONTENIDO!A1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hyperlink" Target="#CONTENIDO!A1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hyperlink" Target="#CONTENIDO!A1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hyperlink" Target="#CONTENIDO!A1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hyperlink" Target="#CONTENIDO!A1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hyperlink" Target="#CONTENIDO!A1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hyperlink" Target="#CONTENIDO!A1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hyperlink" Target="#CONTENIDO!A1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hyperlink" Target="#CONTENIDO!A1"/><Relationship Id="rId1" Type="http://schemas.openxmlformats.org/officeDocument/2006/relationships/chart" Target="../charts/chart5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hyperlink" Target="#CONTENIDO!A1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hyperlink" Target="#CONTENIDO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565785</xdr:colOff>
      <xdr:row>1</xdr:row>
      <xdr:rowOff>19050</xdr:rowOff>
    </xdr:from>
    <xdr:to>
      <xdr:col>9</xdr:col>
      <xdr:colOff>408829</xdr:colOff>
      <xdr:row>8</xdr:row>
      <xdr:rowOff>9348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35505" y="194310"/>
          <a:ext cx="6131449" cy="121711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63207</xdr:colOff>
      <xdr:row>62</xdr:row>
      <xdr:rowOff>19050</xdr:rowOff>
    </xdr:from>
    <xdr:to>
      <xdr:col>13</xdr:col>
      <xdr:colOff>542924</xdr:colOff>
      <xdr:row>69</xdr:row>
      <xdr:rowOff>1</xdr:rowOff>
    </xdr:to>
    <xdr:graphicFrame macro="">
      <xdr:nvGraphicFramePr>
        <xdr:cNvPr id="2" name="2 Gráfico">
          <a:extLst>
            <a:ext uri="{FF2B5EF4-FFF2-40B4-BE49-F238E27FC236}">
              <a16:creationId xmlns:a16="http://schemas.microsoft.com/office/drawing/2014/main" id="{BFD1D4DF-F5D0-44DD-B50B-A5EE21966D6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9524</xdr:colOff>
      <xdr:row>0</xdr:row>
      <xdr:rowOff>85725</xdr:rowOff>
    </xdr:from>
    <xdr:to>
      <xdr:col>13</xdr:col>
      <xdr:colOff>828562</xdr:colOff>
      <xdr:row>2</xdr:row>
      <xdr:rowOff>76327</xdr:rowOff>
    </xdr:to>
    <xdr:sp macro="" textlink="">
      <xdr:nvSpPr>
        <xdr:cNvPr id="3" name="Rectángulo: esquinas redondeadas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2B977814-5FD0-49A8-82F0-E78FC811817A}"/>
            </a:ext>
          </a:extLst>
        </xdr:cNvPr>
        <xdr:cNvSpPr/>
      </xdr:nvSpPr>
      <xdr:spPr>
        <a:xfrm>
          <a:off x="10077449" y="85725"/>
          <a:ext cx="1647713" cy="371602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742950</xdr:colOff>
      <xdr:row>0</xdr:row>
      <xdr:rowOff>47625</xdr:rowOff>
    </xdr:from>
    <xdr:to>
      <xdr:col>8</xdr:col>
      <xdr:colOff>17032</xdr:colOff>
      <xdr:row>2</xdr:row>
      <xdr:rowOff>76327</xdr:rowOff>
    </xdr:to>
    <xdr:sp macro="" textlink="">
      <xdr:nvSpPr>
        <xdr:cNvPr id="2" name="Rectángulo: esquinas redondeada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AE44284-4263-4BB4-9890-86E2500BA682}"/>
            </a:ext>
          </a:extLst>
        </xdr:cNvPr>
        <xdr:cNvSpPr/>
      </xdr:nvSpPr>
      <xdr:spPr>
        <a:xfrm>
          <a:off x="7981950" y="47625"/>
          <a:ext cx="1617232" cy="419227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514350</xdr:colOff>
      <xdr:row>0</xdr:row>
      <xdr:rowOff>85726</xdr:rowOff>
    </xdr:from>
    <xdr:to>
      <xdr:col>8</xdr:col>
      <xdr:colOff>12774</xdr:colOff>
      <xdr:row>2</xdr:row>
      <xdr:rowOff>78009</xdr:rowOff>
    </xdr:to>
    <xdr:sp macro="" textlink="">
      <xdr:nvSpPr>
        <xdr:cNvPr id="2" name="Rectángulo: esquinas redondeada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8C47DE0-CD22-4A43-B76F-349BA03E6BC1}"/>
            </a:ext>
          </a:extLst>
        </xdr:cNvPr>
        <xdr:cNvSpPr/>
      </xdr:nvSpPr>
      <xdr:spPr>
        <a:xfrm>
          <a:off x="5353050" y="85726"/>
          <a:ext cx="1441524" cy="382808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762000</xdr:colOff>
      <xdr:row>0</xdr:row>
      <xdr:rowOff>47625</xdr:rowOff>
    </xdr:from>
    <xdr:to>
      <xdr:col>8</xdr:col>
      <xdr:colOff>681429</xdr:colOff>
      <xdr:row>2</xdr:row>
      <xdr:rowOff>108488</xdr:rowOff>
    </xdr:to>
    <xdr:sp macro="" textlink="">
      <xdr:nvSpPr>
        <xdr:cNvPr id="2" name="Rectángulo: esquinas redondeada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18C8139-2D54-48EA-B4E9-32D3A79CE6DD}"/>
            </a:ext>
          </a:extLst>
        </xdr:cNvPr>
        <xdr:cNvSpPr/>
      </xdr:nvSpPr>
      <xdr:spPr>
        <a:xfrm>
          <a:off x="7448550" y="47625"/>
          <a:ext cx="1662504" cy="422813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419100</xdr:colOff>
      <xdr:row>0</xdr:row>
      <xdr:rowOff>66675</xdr:rowOff>
    </xdr:from>
    <xdr:to>
      <xdr:col>8</xdr:col>
      <xdr:colOff>490929</xdr:colOff>
      <xdr:row>2</xdr:row>
      <xdr:rowOff>127538</xdr:rowOff>
    </xdr:to>
    <xdr:sp macro="" textlink="">
      <xdr:nvSpPr>
        <xdr:cNvPr id="2" name="Rectángulo: esquinas redondeada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6104CC-3E1D-46B9-B790-1DB69F64A600}"/>
            </a:ext>
          </a:extLst>
        </xdr:cNvPr>
        <xdr:cNvSpPr/>
      </xdr:nvSpPr>
      <xdr:spPr>
        <a:xfrm>
          <a:off x="6200775" y="66675"/>
          <a:ext cx="1662504" cy="422813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114300</xdr:colOff>
      <xdr:row>0</xdr:row>
      <xdr:rowOff>66675</xdr:rowOff>
    </xdr:from>
    <xdr:to>
      <xdr:col>8</xdr:col>
      <xdr:colOff>500454</xdr:colOff>
      <xdr:row>2</xdr:row>
      <xdr:rowOff>127538</xdr:rowOff>
    </xdr:to>
    <xdr:sp macro="" textlink="">
      <xdr:nvSpPr>
        <xdr:cNvPr id="2" name="Rectángulo: esquinas redondeada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5E77D32-A336-44B3-8CFA-A55073758077}"/>
            </a:ext>
          </a:extLst>
        </xdr:cNvPr>
        <xdr:cNvSpPr/>
      </xdr:nvSpPr>
      <xdr:spPr>
        <a:xfrm>
          <a:off x="5276850" y="66675"/>
          <a:ext cx="1662504" cy="422813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1295400</xdr:colOff>
      <xdr:row>0</xdr:row>
      <xdr:rowOff>57150</xdr:rowOff>
    </xdr:from>
    <xdr:to>
      <xdr:col>10</xdr:col>
      <xdr:colOff>90879</xdr:colOff>
      <xdr:row>2</xdr:row>
      <xdr:rowOff>118013</xdr:rowOff>
    </xdr:to>
    <xdr:sp macro="" textlink="">
      <xdr:nvSpPr>
        <xdr:cNvPr id="2" name="Rectángulo: esquinas redondeada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3B2DBB9-B073-4086-B7F0-113DC09BD4F4}"/>
            </a:ext>
          </a:extLst>
        </xdr:cNvPr>
        <xdr:cNvSpPr/>
      </xdr:nvSpPr>
      <xdr:spPr>
        <a:xfrm>
          <a:off x="9934575" y="57150"/>
          <a:ext cx="1491054" cy="422813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483268</xdr:colOff>
      <xdr:row>104</xdr:row>
      <xdr:rowOff>20554</xdr:rowOff>
    </xdr:from>
    <xdr:to>
      <xdr:col>8</xdr:col>
      <xdr:colOff>0</xdr:colOff>
      <xdr:row>118</xdr:row>
      <xdr:rowOff>84722</xdr:rowOff>
    </xdr:to>
    <xdr:graphicFrame macro="">
      <xdr:nvGraphicFramePr>
        <xdr:cNvPr id="2" name="3 Gráfico">
          <a:extLst>
            <a:ext uri="{FF2B5EF4-FFF2-40B4-BE49-F238E27FC236}">
              <a16:creationId xmlns:a16="http://schemas.microsoft.com/office/drawing/2014/main" id="{FAA787C3-F9C8-4E53-8D92-46029EEB6B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314325</xdr:colOff>
      <xdr:row>46</xdr:row>
      <xdr:rowOff>63567</xdr:rowOff>
    </xdr:from>
    <xdr:to>
      <xdr:col>8</xdr:col>
      <xdr:colOff>923925</xdr:colOff>
      <xdr:row>60</xdr:row>
      <xdr:rowOff>94553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id="{75FBDB8B-E9FF-418A-B3B1-7E013D4B5A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466725</xdr:colOff>
      <xdr:row>0</xdr:row>
      <xdr:rowOff>104775</xdr:rowOff>
    </xdr:from>
    <xdr:to>
      <xdr:col>11</xdr:col>
      <xdr:colOff>39444</xdr:colOff>
      <xdr:row>2</xdr:row>
      <xdr:rowOff>116108</xdr:rowOff>
    </xdr:to>
    <xdr:sp macro="" textlink="">
      <xdr:nvSpPr>
        <xdr:cNvPr id="4" name="Rectángulo: esquinas redondeadas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3533D9F-DE99-436E-9C93-BCC8028B86A7}"/>
            </a:ext>
          </a:extLst>
        </xdr:cNvPr>
        <xdr:cNvSpPr/>
      </xdr:nvSpPr>
      <xdr:spPr>
        <a:xfrm>
          <a:off x="10334625" y="104775"/>
          <a:ext cx="1649169" cy="401858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209550</xdr:colOff>
      <xdr:row>0</xdr:row>
      <xdr:rowOff>47625</xdr:rowOff>
    </xdr:from>
    <xdr:to>
      <xdr:col>22</xdr:col>
      <xdr:colOff>668094</xdr:colOff>
      <xdr:row>2</xdr:row>
      <xdr:rowOff>87533</xdr:rowOff>
    </xdr:to>
    <xdr:sp macro="" textlink="">
      <xdr:nvSpPr>
        <xdr:cNvPr id="2" name="Rectángulo: esquinas redondeada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20844F6-433D-441F-B9CD-2E03BFA4E835}"/>
            </a:ext>
          </a:extLst>
        </xdr:cNvPr>
        <xdr:cNvSpPr/>
      </xdr:nvSpPr>
      <xdr:spPr>
        <a:xfrm>
          <a:off x="12106275" y="47625"/>
          <a:ext cx="1649169" cy="401858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1219201</xdr:colOff>
      <xdr:row>0</xdr:row>
      <xdr:rowOff>66675</xdr:rowOff>
    </xdr:from>
    <xdr:to>
      <xdr:col>3</xdr:col>
      <xdr:colOff>1</xdr:colOff>
      <xdr:row>2</xdr:row>
      <xdr:rowOff>58958</xdr:rowOff>
    </xdr:to>
    <xdr:sp macro="" textlink="">
      <xdr:nvSpPr>
        <xdr:cNvPr id="2" name="Rectángulo: esquinas redondeada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C7F5E78-832D-4739-AAD4-BFD0362AD83D}"/>
            </a:ext>
          </a:extLst>
        </xdr:cNvPr>
        <xdr:cNvSpPr/>
      </xdr:nvSpPr>
      <xdr:spPr>
        <a:xfrm>
          <a:off x="5600701" y="66675"/>
          <a:ext cx="1543050" cy="401858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95595</xdr:colOff>
      <xdr:row>57</xdr:row>
      <xdr:rowOff>19050</xdr:rowOff>
    </xdr:from>
    <xdr:to>
      <xdr:col>7</xdr:col>
      <xdr:colOff>866774</xdr:colOff>
      <xdr:row>64</xdr:row>
      <xdr:rowOff>66675</xdr:rowOff>
    </xdr:to>
    <xdr:graphicFrame macro="">
      <xdr:nvGraphicFramePr>
        <xdr:cNvPr id="2" name="2 Gráfico">
          <a:extLst>
            <a:ext uri="{FF2B5EF4-FFF2-40B4-BE49-F238E27FC236}">
              <a16:creationId xmlns:a16="http://schemas.microsoft.com/office/drawing/2014/main" id="{D6676696-6BBA-4EC2-952E-50D52B8064F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390525</xdr:colOff>
      <xdr:row>0</xdr:row>
      <xdr:rowOff>66675</xdr:rowOff>
    </xdr:from>
    <xdr:to>
      <xdr:col>7</xdr:col>
      <xdr:colOff>925269</xdr:colOff>
      <xdr:row>2</xdr:row>
      <xdr:rowOff>106583</xdr:rowOff>
    </xdr:to>
    <xdr:sp macro="" textlink="">
      <xdr:nvSpPr>
        <xdr:cNvPr id="3" name="Rectángulo: esquinas redondeadas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EF7D8F42-DAB4-44F7-96AB-84E5E23E48B2}"/>
            </a:ext>
          </a:extLst>
        </xdr:cNvPr>
        <xdr:cNvSpPr/>
      </xdr:nvSpPr>
      <xdr:spPr>
        <a:xfrm>
          <a:off x="6010275" y="66675"/>
          <a:ext cx="1411044" cy="401858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923924</xdr:colOff>
      <xdr:row>0</xdr:row>
      <xdr:rowOff>139212</xdr:rowOff>
    </xdr:from>
    <xdr:to>
      <xdr:col>8</xdr:col>
      <xdr:colOff>10134</xdr:colOff>
      <xdr:row>2</xdr:row>
      <xdr:rowOff>179120</xdr:rowOff>
    </xdr:to>
    <xdr:sp macro="" textlink="">
      <xdr:nvSpPr>
        <xdr:cNvPr id="2" name="Rectángulo: esquinas redondeada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53527F1-BBBA-477F-B243-7036848E5C21}"/>
            </a:ext>
          </a:extLst>
        </xdr:cNvPr>
        <xdr:cNvSpPr/>
      </xdr:nvSpPr>
      <xdr:spPr>
        <a:xfrm>
          <a:off x="8220074" y="139212"/>
          <a:ext cx="1515085" cy="401858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419100</xdr:colOff>
      <xdr:row>1</xdr:row>
      <xdr:rowOff>0</xdr:rowOff>
    </xdr:from>
    <xdr:to>
      <xdr:col>7</xdr:col>
      <xdr:colOff>449019</xdr:colOff>
      <xdr:row>3</xdr:row>
      <xdr:rowOff>39908</xdr:rowOff>
    </xdr:to>
    <xdr:sp macro="" textlink="">
      <xdr:nvSpPr>
        <xdr:cNvPr id="2" name="Rectángulo: esquinas redondeada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C104276-4DF1-47CF-A68B-DC4A9A655DF9}"/>
            </a:ext>
          </a:extLst>
        </xdr:cNvPr>
        <xdr:cNvSpPr/>
      </xdr:nvSpPr>
      <xdr:spPr>
        <a:xfrm>
          <a:off x="7572375" y="161925"/>
          <a:ext cx="1525344" cy="401858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114300</xdr:colOff>
      <xdr:row>0</xdr:row>
      <xdr:rowOff>85725</xdr:rowOff>
    </xdr:from>
    <xdr:to>
      <xdr:col>13</xdr:col>
      <xdr:colOff>843354</xdr:colOff>
      <xdr:row>2</xdr:row>
      <xdr:rowOff>146588</xdr:rowOff>
    </xdr:to>
    <xdr:sp macro="" textlink="">
      <xdr:nvSpPr>
        <xdr:cNvPr id="2" name="Rectángulo: esquinas redondeada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33BAFAE-8897-4E2F-AB22-C5C93C3CEAF0}"/>
            </a:ext>
          </a:extLst>
        </xdr:cNvPr>
        <xdr:cNvSpPr/>
      </xdr:nvSpPr>
      <xdr:spPr>
        <a:xfrm>
          <a:off x="11010900" y="85725"/>
          <a:ext cx="1662504" cy="422813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323850</xdr:colOff>
      <xdr:row>0</xdr:row>
      <xdr:rowOff>104775</xdr:rowOff>
    </xdr:from>
    <xdr:to>
      <xdr:col>25</xdr:col>
      <xdr:colOff>0</xdr:colOff>
      <xdr:row>2</xdr:row>
      <xdr:rowOff>165638</xdr:rowOff>
    </xdr:to>
    <xdr:sp macro="" textlink="">
      <xdr:nvSpPr>
        <xdr:cNvPr id="2" name="Rectángulo: esquinas redondeada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BB888AB-51A7-43D1-B5DB-A426F264EF43}"/>
            </a:ext>
          </a:extLst>
        </xdr:cNvPr>
        <xdr:cNvSpPr/>
      </xdr:nvSpPr>
      <xdr:spPr>
        <a:xfrm>
          <a:off x="14830425" y="104775"/>
          <a:ext cx="1590675" cy="422813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600075</xdr:colOff>
      <xdr:row>0</xdr:row>
      <xdr:rowOff>114300</xdr:rowOff>
    </xdr:from>
    <xdr:to>
      <xdr:col>11</xdr:col>
      <xdr:colOff>5154</xdr:colOff>
      <xdr:row>1</xdr:row>
      <xdr:rowOff>375188</xdr:rowOff>
    </xdr:to>
    <xdr:sp macro="" textlink="">
      <xdr:nvSpPr>
        <xdr:cNvPr id="2" name="Rectángulo: esquinas redondeada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3F41E89-4C1F-4C52-9ED4-7959F100EA26}"/>
            </a:ext>
          </a:extLst>
        </xdr:cNvPr>
        <xdr:cNvSpPr/>
      </xdr:nvSpPr>
      <xdr:spPr>
        <a:xfrm>
          <a:off x="10115550" y="114300"/>
          <a:ext cx="1500579" cy="422813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590550</xdr:colOff>
      <xdr:row>0</xdr:row>
      <xdr:rowOff>85725</xdr:rowOff>
    </xdr:from>
    <xdr:to>
      <xdr:col>10</xdr:col>
      <xdr:colOff>1043379</xdr:colOff>
      <xdr:row>1</xdr:row>
      <xdr:rowOff>346613</xdr:rowOff>
    </xdr:to>
    <xdr:sp macro="" textlink="">
      <xdr:nvSpPr>
        <xdr:cNvPr id="2" name="Rectángulo: esquinas redondeada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ABA3269-D8BA-4AB3-9C1D-5BD5FE836A3D}"/>
            </a:ext>
          </a:extLst>
        </xdr:cNvPr>
        <xdr:cNvSpPr/>
      </xdr:nvSpPr>
      <xdr:spPr>
        <a:xfrm>
          <a:off x="10353675" y="85725"/>
          <a:ext cx="1500579" cy="422813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609600</xdr:colOff>
      <xdr:row>0</xdr:row>
      <xdr:rowOff>85725</xdr:rowOff>
    </xdr:from>
    <xdr:to>
      <xdr:col>13</xdr:col>
      <xdr:colOff>700479</xdr:colOff>
      <xdr:row>2</xdr:row>
      <xdr:rowOff>118013</xdr:rowOff>
    </xdr:to>
    <xdr:sp macro="" textlink="">
      <xdr:nvSpPr>
        <xdr:cNvPr id="2" name="Rectángulo: esquinas redondeada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07497DF-FC51-4764-A967-99B35F50D7C4}"/>
            </a:ext>
          </a:extLst>
        </xdr:cNvPr>
        <xdr:cNvSpPr/>
      </xdr:nvSpPr>
      <xdr:spPr>
        <a:xfrm>
          <a:off x="8420100" y="85725"/>
          <a:ext cx="1500579" cy="422813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28575</xdr:colOff>
      <xdr:row>0</xdr:row>
      <xdr:rowOff>76200</xdr:rowOff>
    </xdr:from>
    <xdr:to>
      <xdr:col>3</xdr:col>
      <xdr:colOff>1691079</xdr:colOff>
      <xdr:row>2</xdr:row>
      <xdr:rowOff>127538</xdr:rowOff>
    </xdr:to>
    <xdr:sp macro="" textlink="">
      <xdr:nvSpPr>
        <xdr:cNvPr id="2" name="Rectángulo: esquinas redondeada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12276B2-3203-4505-AA02-37C12A0B8AD3}"/>
            </a:ext>
          </a:extLst>
        </xdr:cNvPr>
        <xdr:cNvSpPr/>
      </xdr:nvSpPr>
      <xdr:spPr>
        <a:xfrm>
          <a:off x="5210175" y="76200"/>
          <a:ext cx="1662504" cy="422813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314325</xdr:colOff>
      <xdr:row>0</xdr:row>
      <xdr:rowOff>57151</xdr:rowOff>
    </xdr:from>
    <xdr:to>
      <xdr:col>5</xdr:col>
      <xdr:colOff>14679</xdr:colOff>
      <xdr:row>2</xdr:row>
      <xdr:rowOff>114301</xdr:rowOff>
    </xdr:to>
    <xdr:sp macro="" textlink="">
      <xdr:nvSpPr>
        <xdr:cNvPr id="2" name="Rectángulo: esquinas redondeada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5A30BD3-DA7D-4393-BF6E-4CE80E5B136F}"/>
            </a:ext>
          </a:extLst>
        </xdr:cNvPr>
        <xdr:cNvSpPr/>
      </xdr:nvSpPr>
      <xdr:spPr>
        <a:xfrm>
          <a:off x="4810125" y="57151"/>
          <a:ext cx="1472004" cy="40005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190501</xdr:colOff>
      <xdr:row>48</xdr:row>
      <xdr:rowOff>22860</xdr:rowOff>
    </xdr:from>
    <xdr:to>
      <xdr:col>6</xdr:col>
      <xdr:colOff>1152525</xdr:colOff>
      <xdr:row>60</xdr:row>
      <xdr:rowOff>114300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63E00F41-1168-4C3E-8054-624DCCCF4B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1152525</xdr:colOff>
      <xdr:row>0</xdr:row>
      <xdr:rowOff>66675</xdr:rowOff>
    </xdr:from>
    <xdr:to>
      <xdr:col>7</xdr:col>
      <xdr:colOff>14679</xdr:colOff>
      <xdr:row>2</xdr:row>
      <xdr:rowOff>127538</xdr:rowOff>
    </xdr:to>
    <xdr:sp macro="" textlink="">
      <xdr:nvSpPr>
        <xdr:cNvPr id="3" name="Rectángulo: esquinas redondeadas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8B0BE27C-968B-431D-9A60-F580B893A51A}"/>
            </a:ext>
          </a:extLst>
        </xdr:cNvPr>
        <xdr:cNvSpPr/>
      </xdr:nvSpPr>
      <xdr:spPr>
        <a:xfrm>
          <a:off x="7362825" y="66675"/>
          <a:ext cx="1452954" cy="422813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1037104</xdr:colOff>
      <xdr:row>1</xdr:row>
      <xdr:rowOff>14568</xdr:rowOff>
    </xdr:from>
    <xdr:to>
      <xdr:col>9</xdr:col>
      <xdr:colOff>14118</xdr:colOff>
      <xdr:row>2</xdr:row>
      <xdr:rowOff>78793</xdr:rowOff>
    </xdr:to>
    <xdr:sp macro="" textlink="">
      <xdr:nvSpPr>
        <xdr:cNvPr id="2" name="Rectángulo: esquinas redondeada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B28AFA6-2D3D-4480-A369-9A51EC8D874D}"/>
            </a:ext>
          </a:extLst>
        </xdr:cNvPr>
        <xdr:cNvSpPr/>
      </xdr:nvSpPr>
      <xdr:spPr>
        <a:xfrm>
          <a:off x="10466854" y="205068"/>
          <a:ext cx="1663064" cy="426175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962025</xdr:colOff>
      <xdr:row>0</xdr:row>
      <xdr:rowOff>161925</xdr:rowOff>
    </xdr:from>
    <xdr:to>
      <xdr:col>9</xdr:col>
      <xdr:colOff>1257300</xdr:colOff>
      <xdr:row>2</xdr:row>
      <xdr:rowOff>19050</xdr:rowOff>
    </xdr:to>
    <xdr:sp macro="" textlink="">
      <xdr:nvSpPr>
        <xdr:cNvPr id="2" name="Rectángulo: esquinas redondeada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4C2C53B-F86D-4437-B7BE-3F0CF9877F7C}"/>
            </a:ext>
          </a:extLst>
        </xdr:cNvPr>
        <xdr:cNvSpPr/>
      </xdr:nvSpPr>
      <xdr:spPr>
        <a:xfrm>
          <a:off x="11439525" y="161925"/>
          <a:ext cx="1485900" cy="409575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/>
            <a:t>Volver a contenido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rgb="FF002060"/>
  </sheetPr>
  <dimension ref="A1:Q57"/>
  <sheetViews>
    <sheetView tabSelected="1" view="pageBreakPreview" zoomScaleNormal="100" zoomScaleSheetLayoutView="100" workbookViewId="0"/>
  </sheetViews>
  <sheetFormatPr baseColWidth="10" defaultColWidth="11.42578125" defaultRowHeight="16.5" x14ac:dyDescent="0.3"/>
  <cols>
    <col min="1" max="1" width="5.28515625" style="14" customWidth="1"/>
    <col min="2" max="8" width="11.42578125" style="14"/>
    <col min="9" max="9" width="23" style="14" customWidth="1"/>
    <col min="10" max="11" width="11.42578125" style="701"/>
    <col min="12" max="12" width="11.42578125" style="14"/>
    <col min="13" max="13" width="8.5703125" style="14" customWidth="1"/>
    <col min="14" max="16384" width="11.42578125" style="14"/>
  </cols>
  <sheetData>
    <row r="1" spans="1:17" x14ac:dyDescent="0.3">
      <c r="A1" s="14" t="s">
        <v>713</v>
      </c>
    </row>
    <row r="10" spans="1:17" ht="22.5" customHeight="1" x14ac:dyDescent="0.3">
      <c r="B10" s="994" t="s">
        <v>82</v>
      </c>
      <c r="C10" s="994"/>
      <c r="D10" s="994"/>
      <c r="E10" s="994"/>
      <c r="F10" s="994"/>
      <c r="G10" s="994"/>
      <c r="H10" s="994"/>
      <c r="I10" s="994"/>
      <c r="J10" s="994"/>
      <c r="K10" s="994"/>
      <c r="L10" s="994"/>
      <c r="M10" s="16"/>
      <c r="N10" s="16"/>
      <c r="O10" s="16"/>
      <c r="P10" s="16"/>
      <c r="Q10" s="16"/>
    </row>
    <row r="11" spans="1:17" ht="18" customHeight="1" x14ac:dyDescent="0.3">
      <c r="B11" s="995" t="s">
        <v>774</v>
      </c>
      <c r="C11" s="995"/>
      <c r="D11" s="995"/>
      <c r="E11" s="995"/>
      <c r="F11" s="995"/>
      <c r="G11" s="995"/>
      <c r="H11" s="995"/>
      <c r="I11" s="995"/>
      <c r="J11" s="995"/>
      <c r="K11" s="995"/>
      <c r="L11" s="995"/>
      <c r="M11" s="17"/>
      <c r="N11" s="17"/>
      <c r="O11" s="17"/>
      <c r="P11" s="17"/>
      <c r="Q11" s="17"/>
    </row>
    <row r="12" spans="1:17" ht="18" customHeight="1" x14ac:dyDescent="0.3">
      <c r="B12" s="995" t="s">
        <v>775</v>
      </c>
      <c r="C12" s="995"/>
      <c r="D12" s="995"/>
      <c r="E12" s="995"/>
      <c r="F12" s="995"/>
      <c r="G12" s="995"/>
      <c r="H12" s="995"/>
      <c r="I12" s="995"/>
      <c r="J12" s="995"/>
      <c r="K12" s="995"/>
      <c r="L12" s="995"/>
      <c r="M12" s="17"/>
      <c r="N12" s="17"/>
      <c r="O12" s="17"/>
      <c r="P12" s="17"/>
      <c r="Q12" s="17"/>
    </row>
    <row r="14" spans="1:17" ht="18" x14ac:dyDescent="0.3">
      <c r="B14" s="15" t="s">
        <v>83</v>
      </c>
    </row>
    <row r="15" spans="1:17" x14ac:dyDescent="0.3">
      <c r="B15" s="14" t="s">
        <v>84</v>
      </c>
      <c r="J15" s="700" t="s">
        <v>85</v>
      </c>
    </row>
    <row r="16" spans="1:17" x14ac:dyDescent="0.3">
      <c r="B16" s="14" t="s">
        <v>86</v>
      </c>
      <c r="J16" s="700" t="s">
        <v>87</v>
      </c>
    </row>
    <row r="17" spans="2:10" x14ac:dyDescent="0.3">
      <c r="B17" s="14" t="s">
        <v>243</v>
      </c>
      <c r="I17" s="27"/>
      <c r="J17" s="743" t="s">
        <v>241</v>
      </c>
    </row>
    <row r="19" spans="2:10" ht="18" x14ac:dyDescent="0.3">
      <c r="B19" s="15" t="s">
        <v>519</v>
      </c>
    </row>
    <row r="20" spans="2:10" x14ac:dyDescent="0.3">
      <c r="B20" s="14" t="s">
        <v>467</v>
      </c>
      <c r="J20" s="700" t="s">
        <v>88</v>
      </c>
    </row>
    <row r="21" spans="2:10" x14ac:dyDescent="0.3">
      <c r="B21" s="14" t="s">
        <v>468</v>
      </c>
      <c r="I21" s="27"/>
      <c r="J21" s="700" t="s">
        <v>242</v>
      </c>
    </row>
    <row r="22" spans="2:10" x14ac:dyDescent="0.3">
      <c r="B22" s="14" t="s">
        <v>469</v>
      </c>
      <c r="J22" s="700" t="s">
        <v>89</v>
      </c>
    </row>
    <row r="24" spans="2:10" ht="18" x14ac:dyDescent="0.3">
      <c r="B24" s="15" t="s">
        <v>90</v>
      </c>
      <c r="J24" s="700" t="s">
        <v>91</v>
      </c>
    </row>
    <row r="26" spans="2:10" ht="18" x14ac:dyDescent="0.3">
      <c r="B26" s="15" t="s">
        <v>92</v>
      </c>
    </row>
    <row r="27" spans="2:10" x14ac:dyDescent="0.3">
      <c r="B27" s="14" t="s">
        <v>93</v>
      </c>
      <c r="J27" s="700" t="s">
        <v>96</v>
      </c>
    </row>
    <row r="28" spans="2:10" x14ac:dyDescent="0.3">
      <c r="B28" s="14" t="s">
        <v>94</v>
      </c>
      <c r="J28" s="700" t="s">
        <v>97</v>
      </c>
    </row>
    <row r="29" spans="2:10" x14ac:dyDescent="0.3">
      <c r="B29" s="14" t="s">
        <v>95</v>
      </c>
      <c r="J29" s="700" t="s">
        <v>98</v>
      </c>
    </row>
    <row r="31" spans="2:10" ht="18" x14ac:dyDescent="0.3">
      <c r="B31" s="15" t="s">
        <v>99</v>
      </c>
    </row>
    <row r="32" spans="2:10" x14ac:dyDescent="0.3">
      <c r="B32" s="14" t="s">
        <v>101</v>
      </c>
      <c r="J32" s="700" t="s">
        <v>103</v>
      </c>
    </row>
    <row r="33" spans="2:10" x14ac:dyDescent="0.3">
      <c r="B33" s="14" t="s">
        <v>244</v>
      </c>
      <c r="J33" s="700" t="s">
        <v>104</v>
      </c>
    </row>
    <row r="34" spans="2:10" x14ac:dyDescent="0.3">
      <c r="B34" s="14" t="s">
        <v>100</v>
      </c>
      <c r="J34" s="700" t="s">
        <v>104</v>
      </c>
    </row>
    <row r="35" spans="2:10" x14ac:dyDescent="0.3">
      <c r="B35" s="14" t="s">
        <v>102</v>
      </c>
      <c r="J35" s="700" t="s">
        <v>105</v>
      </c>
    </row>
    <row r="37" spans="2:10" ht="18" x14ac:dyDescent="0.3">
      <c r="B37" s="15" t="s">
        <v>106</v>
      </c>
    </row>
    <row r="38" spans="2:10" x14ac:dyDescent="0.3">
      <c r="B38" s="14" t="s">
        <v>107</v>
      </c>
      <c r="J38" s="700" t="s">
        <v>108</v>
      </c>
    </row>
    <row r="39" spans="2:10" x14ac:dyDescent="0.3">
      <c r="B39" s="14" t="s">
        <v>245</v>
      </c>
      <c r="J39" s="700" t="s">
        <v>108</v>
      </c>
    </row>
    <row r="40" spans="2:10" x14ac:dyDescent="0.3">
      <c r="B40" s="14" t="s">
        <v>200</v>
      </c>
      <c r="J40" s="700" t="s">
        <v>201</v>
      </c>
    </row>
    <row r="42" spans="2:10" ht="18" x14ac:dyDescent="0.3">
      <c r="B42" s="15" t="s">
        <v>109</v>
      </c>
    </row>
    <row r="43" spans="2:10" x14ac:dyDescent="0.3">
      <c r="B43" s="14" t="s">
        <v>246</v>
      </c>
      <c r="J43" s="700" t="s">
        <v>202</v>
      </c>
    </row>
    <row r="44" spans="2:10" ht="36" customHeight="1" x14ac:dyDescent="0.3">
      <c r="B44" s="993" t="s">
        <v>110</v>
      </c>
      <c r="C44" s="993"/>
      <c r="D44" s="993"/>
      <c r="E44" s="993"/>
      <c r="F44" s="993"/>
      <c r="G44" s="993"/>
      <c r="H44" s="993"/>
      <c r="J44" s="700" t="s">
        <v>203</v>
      </c>
    </row>
    <row r="46" spans="2:10" ht="18" x14ac:dyDescent="0.3">
      <c r="B46" s="15" t="s">
        <v>111</v>
      </c>
    </row>
    <row r="47" spans="2:10" x14ac:dyDescent="0.3">
      <c r="B47" s="14" t="s">
        <v>112</v>
      </c>
      <c r="J47" s="700" t="s">
        <v>204</v>
      </c>
    </row>
    <row r="49" spans="2:10" ht="18" x14ac:dyDescent="0.3">
      <c r="B49" s="15" t="s">
        <v>113</v>
      </c>
      <c r="J49" s="700" t="s">
        <v>205</v>
      </c>
    </row>
    <row r="51" spans="2:10" ht="18" x14ac:dyDescent="0.3">
      <c r="B51" s="15" t="s">
        <v>114</v>
      </c>
      <c r="J51" s="700" t="s">
        <v>206</v>
      </c>
    </row>
    <row r="53" spans="2:10" ht="18" x14ac:dyDescent="0.3">
      <c r="B53" s="15" t="s">
        <v>115</v>
      </c>
      <c r="J53" s="700" t="s">
        <v>207</v>
      </c>
    </row>
    <row r="55" spans="2:10" ht="18" x14ac:dyDescent="0.3">
      <c r="B55" s="15" t="s">
        <v>555</v>
      </c>
      <c r="J55" s="700" t="s">
        <v>556</v>
      </c>
    </row>
    <row r="56" spans="2:10" x14ac:dyDescent="0.3">
      <c r="J56" s="700"/>
    </row>
    <row r="57" spans="2:10" ht="18" x14ac:dyDescent="0.3">
      <c r="B57" s="15" t="s">
        <v>665</v>
      </c>
      <c r="J57" s="700" t="s">
        <v>666</v>
      </c>
    </row>
  </sheetData>
  <mergeCells count="4">
    <mergeCell ref="B44:H44"/>
    <mergeCell ref="B10:L10"/>
    <mergeCell ref="B11:L11"/>
    <mergeCell ref="B12:L12"/>
  </mergeCells>
  <hyperlinks>
    <hyperlink ref="J15" location="'1. PRODUCCIÓN METÁLICA'!A1" display="'1. PRODUCCIÓN METÁLICA'!A1" xr:uid="{00000000-0004-0000-0000-000000000000}"/>
    <hyperlink ref="J16" location="'2. PRODUCCIÓN EMPRESAS'!A1" display="'2. PRODUCCIÓN EMPRESAS'!A1" xr:uid="{00000000-0004-0000-0000-000001000000}"/>
    <hyperlink ref="J20" location="'4. NO METÁLICA'!A1" display="'4. NO METÁLICA'!A1" xr:uid="{00000000-0004-0000-0000-000002000000}"/>
    <hyperlink ref="J22" location="'4.2. CARBONÍFERA'!A1" display="'4.2. CARBONÍFERA'!A1" xr:uid="{00000000-0004-0000-0000-000003000000}"/>
    <hyperlink ref="J27" location="'6. EXPORTACIONES'!A1" display="'6. EXPORTACIONES'!A1" xr:uid="{00000000-0004-0000-0000-000004000000}"/>
    <hyperlink ref="J28" location="'6.1 EXPORTACIONES PART'!A1" display="'6.1 EXPORTACIONES PART'!A1" xr:uid="{00000000-0004-0000-0000-000005000000}"/>
    <hyperlink ref="J29" location="'6.2 EXPORT PRODUCTOS'!A1" display="'6.2 EXPORT PRODUCTOS'!A1" xr:uid="{00000000-0004-0000-0000-000006000000}"/>
    <hyperlink ref="J32" location="'7. INVERSIONES'!A1" display="'7. INVERSIONES'!A1" xr:uid="{00000000-0004-0000-0000-000007000000}"/>
    <hyperlink ref="J33" location="'8. INVERSIONES TIPO'!A1" display="'8. INVERSIONES TIPO'!A1" xr:uid="{00000000-0004-0000-0000-000008000000}"/>
    <hyperlink ref="J34" location="'8. INVERSIONES TIPO'!A1" display="'8. INVERSIONES TIPO'!A1" xr:uid="{00000000-0004-0000-0000-000009000000}"/>
    <hyperlink ref="J35" location="'9. INVERSIONES RUBRO'!A1" display="'9. INVERSIONES RUBRO'!A1" xr:uid="{00000000-0004-0000-0000-00000A000000}"/>
    <hyperlink ref="J38" location="'10. EMPLEO'!A1" display="'10. EMPLEO'!A1" xr:uid="{00000000-0004-0000-0000-00000B000000}"/>
    <hyperlink ref="J39" location="'10. EMPLEO'!A1" display="'10. EMPLEO'!A1" xr:uid="{00000000-0004-0000-0000-00000C000000}"/>
    <hyperlink ref="J24" location="'5. MACROECONÓMICAS'!A1" display="'5. MACROECONÓMICAS'!A1" xr:uid="{00000000-0004-0000-0000-00000D000000}"/>
    <hyperlink ref="J40" location="'11. EMPLEO-GÉNERO'!A1" display="'11. EMPLEO-GÉNERO'!A1" xr:uid="{00000000-0004-0000-0000-00000E000000}"/>
    <hyperlink ref="J44" location="'13. TRANSFERENCIAS 2'!A1" display="'13. TRANSFERENCIAS 2'!A1" xr:uid="{00000000-0004-0000-0000-000010000000}"/>
    <hyperlink ref="J47" location="'14. CATASTRO ACTIVIDAD'!A1" display="'14. CATASTRO ACTIVIDAD'!A1" xr:uid="{00000000-0004-0000-0000-000011000000}"/>
    <hyperlink ref="J49" location="'14.1 ACTIVIDAD MINERA'!A1" display="'14.1 ACTIVIDAD MINERA'!A1" xr:uid="{00000000-0004-0000-0000-000012000000}"/>
    <hyperlink ref="J51" location="'14.2 ÁREAS RESTRINGIDAS'!A1" display="'14.2 ÁREAS RESTRINGIDAS'!A1" xr:uid="{00000000-0004-0000-0000-000013000000}"/>
    <hyperlink ref="J53" location="'15. RECAUDACIÓN'!A1" display="'15. RECAUDACIÓN'!A1" xr:uid="{00000000-0004-0000-0000-000014000000}"/>
    <hyperlink ref="J55" location="'CPIM 2024'!A1" display="CPIM 2024'!A1" xr:uid="{00000000-0004-0000-0000-000015000000}"/>
    <hyperlink ref="J21" location="'4.1. NO METÁLICA DEPARTAMENTOS'!A1" display="'4.1. NO METÁLICA DEPARTAMENTOS'!A1" xr:uid="{00000000-0004-0000-0000-000017000000}"/>
    <hyperlink ref="J17" location="'3. PRODUCCIÓN DEPARTAMENTOS '!A1" display="3. PRODUCCIÓN DEPARTAMENTOS'!A1" xr:uid="{00000000-0004-0000-0000-000018000000}"/>
    <hyperlink ref="J43" location="'12. TRANSFERENCIAS'!A1" display="'12. TRANSFERENCIAS'!A1" xr:uid="{BDEA50F2-3C4C-42AC-ACCE-83210D3AD50A}"/>
    <hyperlink ref="J57" location="'CPEM 2024'!A1" display="'CPEM 2024'!A1" xr:uid="{242FEC00-29EF-48E6-9A9A-B86D7D4FA31C}"/>
  </hyperlinks>
  <pageMargins left="0.7" right="0.7" top="0.75" bottom="0.75" header="0.3" footer="0.3"/>
  <pageSetup scale="4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2E7A25-DF80-406D-802A-8C92182A3409}">
  <sheetPr codeName="Hoja2">
    <tabColor rgb="FF002060"/>
  </sheetPr>
  <dimension ref="A1:AH71"/>
  <sheetViews>
    <sheetView showGridLines="0" view="pageBreakPreview" zoomScaleNormal="100" zoomScaleSheetLayoutView="100" workbookViewId="0"/>
  </sheetViews>
  <sheetFormatPr baseColWidth="10" defaultColWidth="11.42578125" defaultRowHeight="12.75" x14ac:dyDescent="0.2"/>
  <cols>
    <col min="1" max="1" width="13.42578125" style="7" customWidth="1"/>
    <col min="2" max="2" width="12.42578125" style="6" customWidth="1"/>
    <col min="3" max="3" width="13.28515625" style="6" bestFit="1" customWidth="1"/>
    <col min="4" max="14" width="12.42578125" style="6" customWidth="1"/>
    <col min="15" max="15" width="2" style="18" customWidth="1"/>
    <col min="16" max="16" width="11.42578125" style="6"/>
    <col min="17" max="17" width="12.42578125" style="6" bestFit="1" customWidth="1"/>
    <col min="18" max="18" width="14.42578125" style="6" bestFit="1" customWidth="1"/>
    <col min="19" max="20" width="12.42578125" style="6" bestFit="1" customWidth="1"/>
    <col min="21" max="21" width="11.5703125" style="6" bestFit="1" customWidth="1"/>
    <col min="22" max="22" width="13.42578125" style="6" bestFit="1" customWidth="1"/>
    <col min="23" max="24" width="11.5703125" style="6" bestFit="1" customWidth="1"/>
    <col min="25" max="25" width="11.42578125" style="6"/>
    <col min="26" max="26" width="11.5703125" style="6" bestFit="1" customWidth="1"/>
    <col min="27" max="27" width="13.42578125" style="6" bestFit="1" customWidth="1"/>
    <col min="28" max="30" width="11.5703125" style="6" bestFit="1" customWidth="1"/>
    <col min="31" max="31" width="12.42578125" style="6" bestFit="1" customWidth="1"/>
    <col min="32" max="33" width="11.5703125" style="6" bestFit="1" customWidth="1"/>
    <col min="34" max="16384" width="11.42578125" style="6"/>
  </cols>
  <sheetData>
    <row r="1" spans="1:15" ht="15.75" customHeight="1" x14ac:dyDescent="0.35">
      <c r="A1" s="362" t="s">
        <v>732</v>
      </c>
      <c r="B1" s="363"/>
      <c r="C1" s="363"/>
      <c r="D1" s="363"/>
      <c r="E1" s="363"/>
      <c r="F1" s="364"/>
      <c r="G1" s="365"/>
      <c r="H1" s="364"/>
      <c r="I1" s="363"/>
      <c r="J1" s="363"/>
      <c r="K1" s="363"/>
      <c r="L1" s="363"/>
      <c r="M1" s="363"/>
      <c r="N1" s="363"/>
    </row>
    <row r="2" spans="1:15" ht="14.45" customHeight="1" x14ac:dyDescent="0.25">
      <c r="A2" s="996" t="s">
        <v>474</v>
      </c>
      <c r="B2" s="996"/>
      <c r="C2" s="996"/>
      <c r="D2" s="996"/>
      <c r="E2" s="996"/>
      <c r="F2" s="996"/>
      <c r="G2" s="996"/>
      <c r="H2" s="996"/>
      <c r="I2" s="996"/>
      <c r="J2" s="911"/>
      <c r="K2" s="911"/>
      <c r="L2" s="911"/>
      <c r="M2" s="911"/>
      <c r="N2" s="911"/>
    </row>
    <row r="3" spans="1:15" ht="13.5" thickBot="1" x14ac:dyDescent="0.25">
      <c r="A3" s="363"/>
      <c r="B3" s="363"/>
      <c r="C3" s="363"/>
      <c r="D3" s="363"/>
      <c r="E3" s="363"/>
      <c r="F3" s="363"/>
      <c r="G3" s="363"/>
      <c r="H3" s="363"/>
      <c r="I3" s="363"/>
      <c r="J3" s="363"/>
      <c r="K3" s="363"/>
      <c r="L3" s="363"/>
      <c r="M3" s="363"/>
      <c r="N3" s="363"/>
    </row>
    <row r="4" spans="1:15" s="198" customFormat="1" x14ac:dyDescent="0.2">
      <c r="A4" s="366" t="s">
        <v>238</v>
      </c>
      <c r="B4" s="367" t="s">
        <v>301</v>
      </c>
      <c r="C4" s="367" t="s">
        <v>475</v>
      </c>
      <c r="D4" s="367" t="s">
        <v>303</v>
      </c>
      <c r="E4" s="367" t="s">
        <v>304</v>
      </c>
      <c r="F4" s="367" t="s">
        <v>305</v>
      </c>
      <c r="G4" s="367" t="s">
        <v>307</v>
      </c>
      <c r="H4" s="367" t="s">
        <v>306</v>
      </c>
      <c r="I4" s="367" t="s">
        <v>308</v>
      </c>
      <c r="J4" s="367" t="s">
        <v>742</v>
      </c>
      <c r="K4" s="367" t="s">
        <v>743</v>
      </c>
      <c r="L4" s="367" t="s">
        <v>744</v>
      </c>
      <c r="M4" s="367" t="s">
        <v>745</v>
      </c>
      <c r="N4" s="368" t="s">
        <v>746</v>
      </c>
      <c r="O4" s="369"/>
    </row>
    <row r="5" spans="1:15" ht="13.5" thickBot="1" x14ac:dyDescent="0.25">
      <c r="A5" s="370"/>
      <c r="B5" s="371" t="s">
        <v>476</v>
      </c>
      <c r="C5" s="371" t="s">
        <v>477</v>
      </c>
      <c r="D5" s="371" t="s">
        <v>476</v>
      </c>
      <c r="E5" s="371" t="s">
        <v>478</v>
      </c>
      <c r="F5" s="371" t="s">
        <v>476</v>
      </c>
      <c r="G5" s="371" t="s">
        <v>476</v>
      </c>
      <c r="H5" s="371" t="s">
        <v>476</v>
      </c>
      <c r="I5" s="371" t="s">
        <v>476</v>
      </c>
      <c r="J5" s="371" t="s">
        <v>476</v>
      </c>
      <c r="K5" s="371" t="s">
        <v>476</v>
      </c>
      <c r="L5" s="371" t="s">
        <v>476</v>
      </c>
      <c r="M5" s="371" t="s">
        <v>476</v>
      </c>
      <c r="N5" s="371" t="s">
        <v>476</v>
      </c>
      <c r="O5" s="916"/>
    </row>
    <row r="6" spans="1:15" x14ac:dyDescent="0.2">
      <c r="A6" s="372">
        <v>2000</v>
      </c>
      <c r="B6" s="373">
        <v>553924</v>
      </c>
      <c r="C6" s="373">
        <v>132585078.00000001</v>
      </c>
      <c r="D6" s="373">
        <v>910303</v>
      </c>
      <c r="E6" s="373">
        <v>2437706</v>
      </c>
      <c r="F6" s="373">
        <v>270576</v>
      </c>
      <c r="G6" s="373">
        <v>2812784.7804642497</v>
      </c>
      <c r="H6" s="373">
        <v>37410</v>
      </c>
      <c r="I6" s="373">
        <v>7193</v>
      </c>
      <c r="J6" s="375" t="s">
        <v>747</v>
      </c>
      <c r="K6" s="375" t="s">
        <v>747</v>
      </c>
      <c r="L6" s="375" t="s">
        <v>747</v>
      </c>
      <c r="M6" s="375" t="s">
        <v>747</v>
      </c>
      <c r="N6" s="380" t="s">
        <v>747</v>
      </c>
    </row>
    <row r="7" spans="1:15" x14ac:dyDescent="0.2">
      <c r="A7" s="374">
        <v>2001</v>
      </c>
      <c r="B7" s="375">
        <v>722355.34555900015</v>
      </c>
      <c r="C7" s="375">
        <v>138522109.261338</v>
      </c>
      <c r="D7" s="375">
        <v>1056629.375614</v>
      </c>
      <c r="E7" s="375">
        <v>2571113.7884550001</v>
      </c>
      <c r="F7" s="375">
        <v>289546.06610700005</v>
      </c>
      <c r="G7" s="375">
        <v>3038401.494655</v>
      </c>
      <c r="H7" s="375">
        <v>38182.076774000001</v>
      </c>
      <c r="I7" s="375">
        <v>9499.2289039999996</v>
      </c>
      <c r="J7" s="375" t="s">
        <v>747</v>
      </c>
      <c r="K7" s="375" t="s">
        <v>747</v>
      </c>
      <c r="L7" s="375" t="s">
        <v>747</v>
      </c>
      <c r="M7" s="375" t="s">
        <v>747</v>
      </c>
      <c r="N7" s="380" t="s">
        <v>747</v>
      </c>
    </row>
    <row r="8" spans="1:15" x14ac:dyDescent="0.2">
      <c r="A8" s="374">
        <v>2002</v>
      </c>
      <c r="B8" s="375">
        <v>844552.87496099994</v>
      </c>
      <c r="C8" s="375">
        <v>157529918.53579301</v>
      </c>
      <c r="D8" s="375">
        <v>1232996.9204689998</v>
      </c>
      <c r="E8" s="375">
        <v>2869638.9847490001</v>
      </c>
      <c r="F8" s="375">
        <v>305650.71951300005</v>
      </c>
      <c r="G8" s="375">
        <v>3056055.2522</v>
      </c>
      <c r="H8" s="375">
        <v>38815.044966000001</v>
      </c>
      <c r="I8" s="375">
        <v>8612.8507310000005</v>
      </c>
      <c r="J8" s="375" t="s">
        <v>747</v>
      </c>
      <c r="K8" s="375" t="s">
        <v>747</v>
      </c>
      <c r="L8" s="375" t="s">
        <v>747</v>
      </c>
      <c r="M8" s="375" t="s">
        <v>747</v>
      </c>
      <c r="N8" s="380" t="s">
        <v>747</v>
      </c>
    </row>
    <row r="9" spans="1:15" x14ac:dyDescent="0.2">
      <c r="A9" s="374">
        <v>2003</v>
      </c>
      <c r="B9" s="375">
        <v>842605.07863000024</v>
      </c>
      <c r="C9" s="375">
        <v>172624629.84419996</v>
      </c>
      <c r="D9" s="375">
        <v>1373792.267121</v>
      </c>
      <c r="E9" s="375">
        <v>2923686.4022500003</v>
      </c>
      <c r="F9" s="375">
        <v>309163.88219000009</v>
      </c>
      <c r="G9" s="375">
        <v>3484900.3702520002</v>
      </c>
      <c r="H9" s="375">
        <v>40202.178839999993</v>
      </c>
      <c r="I9" s="375">
        <v>9589.5781260000003</v>
      </c>
      <c r="J9" s="375" t="s">
        <v>747</v>
      </c>
      <c r="K9" s="375" t="s">
        <v>747</v>
      </c>
      <c r="L9" s="375" t="s">
        <v>747</v>
      </c>
      <c r="M9" s="375" t="s">
        <v>747</v>
      </c>
      <c r="N9" s="380" t="s">
        <v>747</v>
      </c>
    </row>
    <row r="10" spans="1:15" x14ac:dyDescent="0.2">
      <c r="A10" s="374">
        <v>2004</v>
      </c>
      <c r="B10" s="375">
        <v>1035574.04973</v>
      </c>
      <c r="C10" s="375">
        <v>173223817.38585296</v>
      </c>
      <c r="D10" s="375">
        <v>1209005.7091610003</v>
      </c>
      <c r="E10" s="375">
        <v>3059961.8968920005</v>
      </c>
      <c r="F10" s="375">
        <v>306210.77793799998</v>
      </c>
      <c r="G10" s="375">
        <v>4247173.7726000007</v>
      </c>
      <c r="H10" s="375">
        <v>41613.363517999998</v>
      </c>
      <c r="I10" s="375">
        <v>14246.326868</v>
      </c>
      <c r="J10" s="375" t="s">
        <v>747</v>
      </c>
      <c r="K10" s="375" t="s">
        <v>747</v>
      </c>
      <c r="L10" s="375" t="s">
        <v>747</v>
      </c>
      <c r="M10" s="375" t="s">
        <v>747</v>
      </c>
      <c r="N10" s="380" t="s">
        <v>747</v>
      </c>
    </row>
    <row r="11" spans="1:15" x14ac:dyDescent="0.2">
      <c r="A11" s="374">
        <v>2005</v>
      </c>
      <c r="B11" s="375">
        <v>1009897.918423</v>
      </c>
      <c r="C11" s="375">
        <v>208001717.81876829</v>
      </c>
      <c r="D11" s="375">
        <v>1201670.9143999997</v>
      </c>
      <c r="E11" s="375">
        <v>3193145.5305729993</v>
      </c>
      <c r="F11" s="375">
        <v>319344.80289899989</v>
      </c>
      <c r="G11" s="375">
        <v>4564989.1370999999</v>
      </c>
      <c r="H11" s="375">
        <v>42144.586211000002</v>
      </c>
      <c r="I11" s="375">
        <v>17325.373315000004</v>
      </c>
      <c r="J11" s="375" t="s">
        <v>747</v>
      </c>
      <c r="K11" s="375" t="s">
        <v>747</v>
      </c>
      <c r="L11" s="375" t="s">
        <v>747</v>
      </c>
      <c r="M11" s="375" t="s">
        <v>747</v>
      </c>
      <c r="N11" s="380" t="s">
        <v>747</v>
      </c>
    </row>
    <row r="12" spans="1:15" x14ac:dyDescent="0.2">
      <c r="A12" s="374">
        <v>2006</v>
      </c>
      <c r="B12" s="375">
        <v>1048472.4635900002</v>
      </c>
      <c r="C12" s="375">
        <v>202825998.65453294</v>
      </c>
      <c r="D12" s="375">
        <v>1203364.0679980002</v>
      </c>
      <c r="E12" s="375">
        <v>3470661.2430209992</v>
      </c>
      <c r="F12" s="375">
        <v>313332.28608800005</v>
      </c>
      <c r="G12" s="375">
        <v>4784600.5820000004</v>
      </c>
      <c r="H12" s="375">
        <v>38469.547186000011</v>
      </c>
      <c r="I12" s="375">
        <v>17209.346067999999</v>
      </c>
      <c r="J12" s="375" t="s">
        <v>747</v>
      </c>
      <c r="K12" s="375" t="s">
        <v>747</v>
      </c>
      <c r="L12" s="375" t="s">
        <v>747</v>
      </c>
      <c r="M12" s="375" t="s">
        <v>747</v>
      </c>
      <c r="N12" s="380" t="s">
        <v>747</v>
      </c>
    </row>
    <row r="13" spans="1:15" x14ac:dyDescent="0.2">
      <c r="A13" s="374">
        <v>2007</v>
      </c>
      <c r="B13" s="375">
        <v>1190273.6039159999</v>
      </c>
      <c r="C13" s="375">
        <v>170127538.95581597</v>
      </c>
      <c r="D13" s="375">
        <v>1444361.4378260002</v>
      </c>
      <c r="E13" s="375">
        <v>3501461.9256330007</v>
      </c>
      <c r="F13" s="375">
        <v>329164.77903499996</v>
      </c>
      <c r="G13" s="375">
        <v>5103597.2635999992</v>
      </c>
      <c r="H13" s="375">
        <v>39018.915689000001</v>
      </c>
      <c r="I13" s="375">
        <v>16786.886077000003</v>
      </c>
      <c r="J13" s="375" t="s">
        <v>747</v>
      </c>
      <c r="K13" s="375" t="s">
        <v>747</v>
      </c>
      <c r="L13" s="375" t="s">
        <v>747</v>
      </c>
      <c r="M13" s="375" t="s">
        <v>747</v>
      </c>
      <c r="N13" s="380" t="s">
        <v>747</v>
      </c>
    </row>
    <row r="14" spans="1:15" x14ac:dyDescent="0.2">
      <c r="A14" s="374">
        <v>2008</v>
      </c>
      <c r="B14" s="375">
        <v>1267866.5800789997</v>
      </c>
      <c r="C14" s="375">
        <v>179870472.99560794</v>
      </c>
      <c r="D14" s="375">
        <v>1602597.0080210003</v>
      </c>
      <c r="E14" s="375">
        <v>3685931.0012759985</v>
      </c>
      <c r="F14" s="375">
        <v>345109.27027199999</v>
      </c>
      <c r="G14" s="375">
        <v>5160707.0164000001</v>
      </c>
      <c r="H14" s="375">
        <v>39037.065935000006</v>
      </c>
      <c r="I14" s="375">
        <v>16720.528117000002</v>
      </c>
      <c r="J14" s="375" t="s">
        <v>747</v>
      </c>
      <c r="K14" s="375" t="s">
        <v>747</v>
      </c>
      <c r="L14" s="375" t="s">
        <v>747</v>
      </c>
      <c r="M14" s="375" t="s">
        <v>747</v>
      </c>
      <c r="N14" s="380" t="s">
        <v>747</v>
      </c>
    </row>
    <row r="15" spans="1:15" x14ac:dyDescent="0.2">
      <c r="A15" s="374">
        <v>2009</v>
      </c>
      <c r="B15" s="375">
        <v>1276249.2028349997</v>
      </c>
      <c r="C15" s="375">
        <v>183994691.50778204</v>
      </c>
      <c r="D15" s="375">
        <v>1512931.0674320005</v>
      </c>
      <c r="E15" s="375">
        <v>3922708.3963299985</v>
      </c>
      <c r="F15" s="375">
        <v>302459.11290999997</v>
      </c>
      <c r="G15" s="375">
        <v>4418768.325600001</v>
      </c>
      <c r="H15" s="375">
        <v>37502.627191</v>
      </c>
      <c r="I15" s="375">
        <v>12297.103142</v>
      </c>
      <c r="J15" s="375" t="s">
        <v>747</v>
      </c>
      <c r="K15" s="375" t="s">
        <v>747</v>
      </c>
      <c r="L15" s="375" t="s">
        <v>747</v>
      </c>
      <c r="M15" s="375" t="s">
        <v>747</v>
      </c>
      <c r="N15" s="380" t="s">
        <v>747</v>
      </c>
    </row>
    <row r="16" spans="1:15" x14ac:dyDescent="0.2">
      <c r="A16" s="374">
        <v>2010</v>
      </c>
      <c r="B16" s="375">
        <v>1247184.0293920001</v>
      </c>
      <c r="C16" s="375">
        <v>164084388.90122896</v>
      </c>
      <c r="D16" s="375">
        <v>1470449.7064990005</v>
      </c>
      <c r="E16" s="375">
        <v>3640465.4641499999</v>
      </c>
      <c r="F16" s="375">
        <v>261989.60579399997</v>
      </c>
      <c r="G16" s="375">
        <v>6042644.2223000005</v>
      </c>
      <c r="H16" s="375">
        <v>33847.813441999999</v>
      </c>
      <c r="I16" s="375">
        <v>16963.268973000002</v>
      </c>
      <c r="J16" s="375" t="s">
        <v>747</v>
      </c>
      <c r="K16" s="375" t="s">
        <v>747</v>
      </c>
      <c r="L16" s="375" t="s">
        <v>747</v>
      </c>
      <c r="M16" s="375" t="s">
        <v>747</v>
      </c>
      <c r="N16" s="380" t="s">
        <v>747</v>
      </c>
    </row>
    <row r="17" spans="1:34" x14ac:dyDescent="0.2">
      <c r="A17" s="374">
        <v>2011</v>
      </c>
      <c r="B17" s="375">
        <v>1235345.068018001</v>
      </c>
      <c r="C17" s="375">
        <v>166186716.98165271</v>
      </c>
      <c r="D17" s="375">
        <v>1256382.6002109998</v>
      </c>
      <c r="E17" s="375">
        <v>3418862.1174220056</v>
      </c>
      <c r="F17" s="375">
        <v>230199.08238500016</v>
      </c>
      <c r="G17" s="375">
        <v>7010937.8915999997</v>
      </c>
      <c r="H17" s="375">
        <v>28881.790965999993</v>
      </c>
      <c r="I17" s="375">
        <v>19141.078052000001</v>
      </c>
      <c r="J17" s="375" t="s">
        <v>747</v>
      </c>
      <c r="K17" s="375" t="s">
        <v>747</v>
      </c>
      <c r="L17" s="375" t="s">
        <v>747</v>
      </c>
      <c r="M17" s="375" t="s">
        <v>747</v>
      </c>
      <c r="N17" s="380" t="s">
        <v>747</v>
      </c>
      <c r="O17" s="377">
        <f t="shared" ref="O17:O30" si="0">B17/1000</f>
        <v>1235.345068018001</v>
      </c>
      <c r="Z17" s="378"/>
      <c r="AA17" s="378"/>
      <c r="AB17" s="378"/>
      <c r="AC17" s="378"/>
      <c r="AD17" s="378"/>
      <c r="AE17" s="378"/>
      <c r="AF17" s="378"/>
      <c r="AG17" s="378"/>
      <c r="AH17" s="88"/>
    </row>
    <row r="18" spans="1:34" x14ac:dyDescent="0.2">
      <c r="A18" s="374">
        <v>2012</v>
      </c>
      <c r="B18" s="375">
        <v>1289916.9346156276</v>
      </c>
      <c r="C18" s="375">
        <v>153780960.26084191</v>
      </c>
      <c r="D18" s="375">
        <v>1281282.431485241</v>
      </c>
      <c r="E18" s="375">
        <v>3452004.3609873233</v>
      </c>
      <c r="F18" s="375">
        <v>249236.15747171015</v>
      </c>
      <c r="G18" s="375">
        <v>6684539.3918000003</v>
      </c>
      <c r="H18" s="375">
        <v>26104.854505400006</v>
      </c>
      <c r="I18" s="375">
        <v>16790.374244900002</v>
      </c>
      <c r="J18" s="375" t="s">
        <v>747</v>
      </c>
      <c r="K18" s="375" t="s">
        <v>747</v>
      </c>
      <c r="L18" s="375" t="s">
        <v>747</v>
      </c>
      <c r="M18" s="375" t="s">
        <v>747</v>
      </c>
      <c r="N18" s="380" t="s">
        <v>747</v>
      </c>
      <c r="O18" s="377">
        <f t="shared" si="0"/>
        <v>1289.9169346156277</v>
      </c>
      <c r="P18" s="88"/>
      <c r="Z18" s="378"/>
      <c r="AA18" s="378"/>
      <c r="AB18" s="378"/>
      <c r="AC18" s="378"/>
      <c r="AD18" s="378"/>
      <c r="AE18" s="378"/>
      <c r="AF18" s="378"/>
      <c r="AG18" s="378"/>
    </row>
    <row r="19" spans="1:34" x14ac:dyDescent="0.2">
      <c r="A19" s="374">
        <v>2013</v>
      </c>
      <c r="B19" s="375">
        <v>1363452.9126998207</v>
      </c>
      <c r="C19" s="375">
        <v>143716837.41998193</v>
      </c>
      <c r="D19" s="375">
        <v>1351048.7423302194</v>
      </c>
      <c r="E19" s="375">
        <v>3648503.3400407191</v>
      </c>
      <c r="F19" s="375">
        <v>266312.71547875</v>
      </c>
      <c r="G19" s="375">
        <v>6680658.79</v>
      </c>
      <c r="H19" s="375">
        <v>23667.787451500008</v>
      </c>
      <c r="I19" s="375">
        <v>18139.597244000001</v>
      </c>
      <c r="J19" s="375" t="s">
        <v>747</v>
      </c>
      <c r="K19" s="375" t="s">
        <v>747</v>
      </c>
      <c r="L19" s="375" t="s">
        <v>747</v>
      </c>
      <c r="M19" s="375" t="s">
        <v>747</v>
      </c>
      <c r="N19" s="380" t="s">
        <v>747</v>
      </c>
      <c r="O19" s="377">
        <f t="shared" si="0"/>
        <v>1363.4529126998207</v>
      </c>
      <c r="P19" s="88"/>
      <c r="Z19" s="378"/>
      <c r="AA19" s="378"/>
      <c r="AB19" s="378"/>
      <c r="AC19" s="378"/>
      <c r="AD19" s="378"/>
      <c r="AE19" s="378"/>
      <c r="AF19" s="378"/>
      <c r="AG19" s="378"/>
    </row>
    <row r="20" spans="1:34" x14ac:dyDescent="0.2">
      <c r="A20" s="374">
        <v>2014</v>
      </c>
      <c r="B20" s="375">
        <v>1377373.7760182077</v>
      </c>
      <c r="C20" s="375">
        <v>129946243.44281495</v>
      </c>
      <c r="D20" s="375">
        <v>1315221.0230463955</v>
      </c>
      <c r="E20" s="375">
        <v>3738279.9180184668</v>
      </c>
      <c r="F20" s="375">
        <v>277116.52714844397</v>
      </c>
      <c r="G20" s="375">
        <v>7192591.9308000002</v>
      </c>
      <c r="H20" s="375">
        <v>23105.261867800007</v>
      </c>
      <c r="I20" s="375">
        <v>17017.692464999996</v>
      </c>
      <c r="J20" s="375" t="s">
        <v>747</v>
      </c>
      <c r="K20" s="375" t="s">
        <v>747</v>
      </c>
      <c r="L20" s="375" t="s">
        <v>747</v>
      </c>
      <c r="M20" s="375" t="s">
        <v>747</v>
      </c>
      <c r="N20" s="380" t="s">
        <v>747</v>
      </c>
      <c r="O20" s="377">
        <f t="shared" si="0"/>
        <v>1377.3737760182078</v>
      </c>
      <c r="P20" s="88"/>
      <c r="Z20" s="378"/>
      <c r="AA20" s="378"/>
      <c r="AB20" s="378"/>
      <c r="AC20" s="378"/>
      <c r="AD20" s="378"/>
      <c r="AE20" s="378"/>
      <c r="AF20" s="378"/>
      <c r="AG20" s="378"/>
    </row>
    <row r="21" spans="1:34" x14ac:dyDescent="0.2">
      <c r="A21" s="374">
        <v>2015</v>
      </c>
      <c r="B21" s="375">
        <v>1699939.7432781935</v>
      </c>
      <c r="C21" s="375">
        <v>137378305.7952458</v>
      </c>
      <c r="D21" s="375">
        <v>1415823.5863843861</v>
      </c>
      <c r="E21" s="375">
        <v>4071094.9244271382</v>
      </c>
      <c r="F21" s="375">
        <v>314011.10750861233</v>
      </c>
      <c r="G21" s="375">
        <v>7320806.8477000007</v>
      </c>
      <c r="H21" s="375">
        <v>19510.729779199999</v>
      </c>
      <c r="I21" s="375">
        <v>20153.237616000009</v>
      </c>
      <c r="J21" s="375" t="s">
        <v>747</v>
      </c>
      <c r="K21" s="375" t="s">
        <v>747</v>
      </c>
      <c r="L21" s="375" t="s">
        <v>747</v>
      </c>
      <c r="M21" s="375" t="s">
        <v>747</v>
      </c>
      <c r="N21" s="380" t="s">
        <v>747</v>
      </c>
      <c r="O21" s="377">
        <f t="shared" si="0"/>
        <v>1699.9397432781934</v>
      </c>
      <c r="P21" s="88"/>
      <c r="Z21" s="378"/>
      <c r="AA21" s="378"/>
      <c r="AB21" s="378"/>
      <c r="AC21" s="378"/>
      <c r="AD21" s="378"/>
      <c r="AE21" s="378"/>
      <c r="AF21" s="378"/>
      <c r="AG21" s="378"/>
    </row>
    <row r="22" spans="1:34" x14ac:dyDescent="0.2">
      <c r="A22" s="374">
        <v>2016</v>
      </c>
      <c r="B22" s="375">
        <v>2352959.5047380654</v>
      </c>
      <c r="C22" s="375">
        <v>142230636.69316867</v>
      </c>
      <c r="D22" s="375">
        <v>1329178.0227656392</v>
      </c>
      <c r="E22" s="375">
        <v>4329179.7629066529</v>
      </c>
      <c r="F22" s="375">
        <v>312806.40109176951</v>
      </c>
      <c r="G22" s="375">
        <v>7663123.9877000004</v>
      </c>
      <c r="H22" s="375">
        <v>18789.0047614</v>
      </c>
      <c r="I22" s="375">
        <v>25756.505005499999</v>
      </c>
      <c r="J22" s="375">
        <v>23251.82108854</v>
      </c>
      <c r="K22" s="375">
        <v>187.59719447999996</v>
      </c>
      <c r="L22" s="375" t="s">
        <v>747</v>
      </c>
      <c r="M22" s="375">
        <v>1194.0643193499998</v>
      </c>
      <c r="N22" s="380" t="s">
        <v>747</v>
      </c>
      <c r="O22" s="377">
        <f t="shared" si="0"/>
        <v>2352.9595047380653</v>
      </c>
      <c r="P22" s="88"/>
      <c r="Z22" s="378"/>
      <c r="AA22" s="378"/>
      <c r="AB22" s="378"/>
      <c r="AC22" s="378"/>
      <c r="AD22" s="378"/>
      <c r="AE22" s="378"/>
      <c r="AF22" s="378"/>
      <c r="AG22" s="378"/>
    </row>
    <row r="23" spans="1:34" x14ac:dyDescent="0.2">
      <c r="A23" s="374">
        <v>2017</v>
      </c>
      <c r="B23" s="375">
        <v>2440181.1105834288</v>
      </c>
      <c r="C23" s="375">
        <v>138425832.76156646</v>
      </c>
      <c r="D23" s="375">
        <v>1466521.468671351</v>
      </c>
      <c r="E23" s="375">
        <v>4318324.2784375055</v>
      </c>
      <c r="F23" s="375">
        <v>305279.59941443987</v>
      </c>
      <c r="G23" s="375">
        <v>8668091.618999999</v>
      </c>
      <c r="H23" s="375">
        <v>17790.363566100001</v>
      </c>
      <c r="I23" s="375">
        <v>28141.125214199987</v>
      </c>
      <c r="J23" s="375">
        <v>22403.407244680002</v>
      </c>
      <c r="K23" s="375">
        <v>123.17674860000001</v>
      </c>
      <c r="L23" s="375" t="s">
        <v>747</v>
      </c>
      <c r="M23" s="375">
        <v>1133.2781170000001</v>
      </c>
      <c r="N23" s="380" t="s">
        <v>747</v>
      </c>
      <c r="O23" s="377">
        <f t="shared" si="0"/>
        <v>2440.1811105834286</v>
      </c>
      <c r="P23" s="88"/>
      <c r="Z23" s="378"/>
      <c r="AA23" s="378"/>
      <c r="AB23" s="378"/>
      <c r="AC23" s="378"/>
      <c r="AD23" s="378"/>
      <c r="AE23" s="378"/>
      <c r="AF23" s="378"/>
      <c r="AG23" s="378"/>
    </row>
    <row r="24" spans="1:34" ht="12" customHeight="1" x14ac:dyDescent="0.2">
      <c r="A24" s="374">
        <v>2018</v>
      </c>
      <c r="B24" s="375">
        <v>2416881.1002070699</v>
      </c>
      <c r="C24" s="375">
        <v>125933914.4370804</v>
      </c>
      <c r="D24" s="375">
        <v>1471845.936649523</v>
      </c>
      <c r="E24" s="375">
        <v>3999990.1319625694</v>
      </c>
      <c r="F24" s="375">
        <v>288796.22529555805</v>
      </c>
      <c r="G24" s="375">
        <v>9096993.8719999995</v>
      </c>
      <c r="H24" s="375">
        <v>18601.344508400005</v>
      </c>
      <c r="I24" s="375">
        <v>27604.218841510006</v>
      </c>
      <c r="J24" s="375">
        <v>20407.598393799999</v>
      </c>
      <c r="K24" s="375">
        <v>145.236144</v>
      </c>
      <c r="L24" s="375" t="s">
        <v>747</v>
      </c>
      <c r="M24" s="375">
        <v>20879.636489500001</v>
      </c>
      <c r="N24" s="380" t="s">
        <v>747</v>
      </c>
      <c r="O24" s="377">
        <f t="shared" si="0"/>
        <v>2416.8811002070697</v>
      </c>
      <c r="P24" s="88"/>
      <c r="Z24" s="378"/>
      <c r="AA24" s="378"/>
      <c r="AB24" s="378"/>
      <c r="AC24" s="378"/>
      <c r="AD24" s="378"/>
      <c r="AE24" s="378"/>
      <c r="AF24" s="378"/>
      <c r="AG24" s="378"/>
    </row>
    <row r="25" spans="1:34" x14ac:dyDescent="0.2">
      <c r="A25" s="374">
        <v>2019</v>
      </c>
      <c r="B25" s="375">
        <v>2437925.373902773</v>
      </c>
      <c r="C25" s="375">
        <v>113586028.97131993</v>
      </c>
      <c r="D25" s="375">
        <v>1382753.4838439696</v>
      </c>
      <c r="E25" s="375">
        <v>3706760.2491151234</v>
      </c>
      <c r="F25" s="375">
        <v>307020.88310454384</v>
      </c>
      <c r="G25" s="375">
        <v>9666411.8718999997</v>
      </c>
      <c r="H25" s="375">
        <v>19853.168399999995</v>
      </c>
      <c r="I25" s="375">
        <v>30441.359039579998</v>
      </c>
      <c r="J25" s="375">
        <v>24914.734069159997</v>
      </c>
      <c r="K25" s="375">
        <v>72.514848099999995</v>
      </c>
      <c r="L25" s="375" t="s">
        <v>747</v>
      </c>
      <c r="M25" s="375">
        <v>18814.2028421</v>
      </c>
      <c r="N25" s="380" t="s">
        <v>747</v>
      </c>
      <c r="O25" s="377">
        <f t="shared" si="0"/>
        <v>2437.9253739027731</v>
      </c>
      <c r="P25" s="88"/>
      <c r="Z25" s="378"/>
      <c r="AA25" s="378"/>
      <c r="AB25" s="378"/>
      <c r="AC25" s="378"/>
      <c r="AD25" s="378"/>
      <c r="AE25" s="378"/>
      <c r="AF25" s="378"/>
      <c r="AG25" s="378"/>
    </row>
    <row r="26" spans="1:34" x14ac:dyDescent="0.2">
      <c r="A26" s="374">
        <v>2020</v>
      </c>
      <c r="B26" s="375">
        <v>2150125.9121219628</v>
      </c>
      <c r="C26" s="375">
        <v>85368457.367976174</v>
      </c>
      <c r="D26" s="375">
        <v>1334570.4777680759</v>
      </c>
      <c r="E26" s="375">
        <v>2721461.1368655483</v>
      </c>
      <c r="F26" s="375">
        <v>241547.91303967001</v>
      </c>
      <c r="G26" s="375">
        <v>8893971.5276180003</v>
      </c>
      <c r="H26" s="375">
        <v>20646.581029499997</v>
      </c>
      <c r="I26" s="375">
        <v>32184.625879069805</v>
      </c>
      <c r="J26" s="375">
        <v>19013.894022044497</v>
      </c>
      <c r="K26" s="375">
        <v>73.906293489500015</v>
      </c>
      <c r="L26" s="375">
        <v>235.52044689999997</v>
      </c>
      <c r="M26" s="375">
        <v>10119.873510295998</v>
      </c>
      <c r="N26" s="380" t="s">
        <v>747</v>
      </c>
      <c r="O26" s="377">
        <f t="shared" si="0"/>
        <v>2150.1259121219628</v>
      </c>
      <c r="P26" s="88"/>
      <c r="Z26" s="378"/>
      <c r="AA26" s="378"/>
      <c r="AB26" s="378"/>
      <c r="AC26" s="378"/>
      <c r="AD26" s="378"/>
      <c r="AE26" s="378"/>
      <c r="AF26" s="378"/>
      <c r="AG26" s="378"/>
    </row>
    <row r="27" spans="1:34" x14ac:dyDescent="0.2">
      <c r="A27" s="374">
        <v>2021</v>
      </c>
      <c r="B27" s="375">
        <v>2326035.3089323733</v>
      </c>
      <c r="C27" s="375">
        <v>97492951.121057257</v>
      </c>
      <c r="D27" s="375">
        <v>1533134.9989912319</v>
      </c>
      <c r="E27" s="375">
        <v>3333632.4494976597</v>
      </c>
      <c r="F27" s="375">
        <v>264426.50705023162</v>
      </c>
      <c r="G27" s="375">
        <v>12149273.526027001</v>
      </c>
      <c r="H27" s="375">
        <v>26995.267701000004</v>
      </c>
      <c r="I27" s="375">
        <v>34148.029036760017</v>
      </c>
      <c r="J27" s="375">
        <v>21876.501141209999</v>
      </c>
      <c r="K27" s="375">
        <v>247.486251065</v>
      </c>
      <c r="L27" s="375">
        <v>278.81457949999998</v>
      </c>
      <c r="M27" s="375">
        <v>11390.682832689996</v>
      </c>
      <c r="N27" s="380" t="s">
        <v>747</v>
      </c>
      <c r="O27" s="377">
        <f t="shared" si="0"/>
        <v>2326.0353089323735</v>
      </c>
      <c r="P27" s="88"/>
      <c r="Z27" s="378"/>
      <c r="AA27" s="378"/>
      <c r="AB27" s="378"/>
      <c r="AC27" s="378"/>
      <c r="AD27" s="378"/>
      <c r="AE27" s="378"/>
      <c r="AF27" s="378"/>
      <c r="AG27" s="378"/>
    </row>
    <row r="28" spans="1:34" x14ac:dyDescent="0.2">
      <c r="A28" s="374">
        <v>2022</v>
      </c>
      <c r="B28" s="379">
        <v>2445270.8303173976</v>
      </c>
      <c r="C28" s="375">
        <v>96965977.163885579</v>
      </c>
      <c r="D28" s="379">
        <v>1369649.1117797941</v>
      </c>
      <c r="E28" s="379">
        <v>3084038.7076613051</v>
      </c>
      <c r="F28" s="379">
        <v>255442.99715858512</v>
      </c>
      <c r="G28" s="379">
        <v>12936826.381839</v>
      </c>
      <c r="H28" s="379">
        <v>28231.359913</v>
      </c>
      <c r="I28" s="379">
        <v>31587.568951759989</v>
      </c>
      <c r="J28" s="379">
        <v>25378.500620530005</v>
      </c>
      <c r="K28" s="379">
        <v>251.24793746000006</v>
      </c>
      <c r="L28" s="379">
        <v>263.99886950000001</v>
      </c>
      <c r="M28" s="379">
        <v>1169.1241914</v>
      </c>
      <c r="N28" s="380" t="s">
        <v>747</v>
      </c>
      <c r="O28" s="377">
        <f t="shared" si="0"/>
        <v>2445.2708303173977</v>
      </c>
      <c r="P28" s="88"/>
      <c r="Z28" s="378"/>
      <c r="AA28" s="378"/>
      <c r="AB28" s="378"/>
      <c r="AC28" s="378"/>
      <c r="AD28" s="378"/>
      <c r="AE28" s="378"/>
      <c r="AF28" s="378"/>
      <c r="AG28" s="378"/>
    </row>
    <row r="29" spans="1:34" x14ac:dyDescent="0.2">
      <c r="A29" s="374">
        <v>2023</v>
      </c>
      <c r="B29" s="379">
        <v>2755244.3167853281</v>
      </c>
      <c r="C29" s="375">
        <v>100985631.43873215</v>
      </c>
      <c r="D29" s="379">
        <v>1469127.1631768686</v>
      </c>
      <c r="E29" s="379">
        <v>3041393.645992653</v>
      </c>
      <c r="F29" s="379">
        <v>273335.49825697002</v>
      </c>
      <c r="G29" s="379">
        <v>12986023.244491002</v>
      </c>
      <c r="H29" s="379">
        <v>26230.046979999999</v>
      </c>
      <c r="I29" s="379">
        <v>33475.6190292315</v>
      </c>
      <c r="J29" s="379">
        <v>31161.763995299996</v>
      </c>
      <c r="K29" s="379">
        <v>303.74941250000001</v>
      </c>
      <c r="L29" s="379">
        <v>331.35815600000001</v>
      </c>
      <c r="M29" s="379">
        <v>1326.7171017999999</v>
      </c>
      <c r="N29" s="380">
        <v>22.705695599999999</v>
      </c>
      <c r="O29" s="377">
        <f t="shared" si="0"/>
        <v>2755.244316785328</v>
      </c>
      <c r="P29" s="88"/>
      <c r="Z29" s="378"/>
      <c r="AA29" s="378"/>
      <c r="AB29" s="378"/>
      <c r="AC29" s="378"/>
      <c r="AD29" s="378"/>
      <c r="AE29" s="378"/>
      <c r="AF29" s="378"/>
      <c r="AG29" s="378"/>
    </row>
    <row r="30" spans="1:34" x14ac:dyDescent="0.2">
      <c r="A30" s="381">
        <v>2024</v>
      </c>
      <c r="B30" s="382">
        <f t="shared" ref="B30:N30" si="1">SUM(B31:B42)</f>
        <v>2736150.4378353441</v>
      </c>
      <c r="C30" s="382">
        <f t="shared" si="1"/>
        <v>107969787.94729176</v>
      </c>
      <c r="D30" s="382">
        <f t="shared" si="1"/>
        <v>1270646.132794979</v>
      </c>
      <c r="E30" s="382">
        <f t="shared" si="1"/>
        <v>3510150.1852801237</v>
      </c>
      <c r="F30" s="382">
        <f t="shared" si="1"/>
        <v>291318.66761629289</v>
      </c>
      <c r="G30" s="382">
        <f t="shared" si="1"/>
        <v>13309265.480335999</v>
      </c>
      <c r="H30" s="382">
        <f t="shared" si="1"/>
        <v>32317.234399999998</v>
      </c>
      <c r="I30" s="382">
        <f t="shared" si="1"/>
        <v>41941.797900007798</v>
      </c>
      <c r="J30" s="382">
        <f t="shared" si="1"/>
        <v>32027.78441728</v>
      </c>
      <c r="K30" s="382">
        <f t="shared" si="1"/>
        <v>265.34277630000003</v>
      </c>
      <c r="L30" s="382">
        <f t="shared" si="1"/>
        <v>317.31784800000003</v>
      </c>
      <c r="M30" s="382">
        <f t="shared" si="1"/>
        <v>24159.249493900003</v>
      </c>
      <c r="N30" s="382">
        <f t="shared" si="1"/>
        <v>40.573911600000002</v>
      </c>
      <c r="O30" s="377">
        <f t="shared" si="0"/>
        <v>2736.1504378353443</v>
      </c>
      <c r="P30" s="383"/>
      <c r="Z30" s="378"/>
      <c r="AA30" s="378"/>
      <c r="AB30" s="378"/>
      <c r="AC30" s="378"/>
      <c r="AD30" s="378"/>
      <c r="AE30" s="378"/>
      <c r="AF30" s="378"/>
      <c r="AG30" s="378"/>
    </row>
    <row r="31" spans="1:34" x14ac:dyDescent="0.2">
      <c r="A31" s="384" t="s">
        <v>350</v>
      </c>
      <c r="B31" s="375">
        <v>205439.35366169206</v>
      </c>
      <c r="C31" s="375">
        <v>9869629.2978533283</v>
      </c>
      <c r="D31" s="375">
        <v>104660.08056909297</v>
      </c>
      <c r="E31" s="375">
        <v>261169.79985091704</v>
      </c>
      <c r="F31" s="375">
        <v>22679.607392650003</v>
      </c>
      <c r="G31" s="375">
        <v>1126472.225665</v>
      </c>
      <c r="H31" s="375">
        <v>2530.0789</v>
      </c>
      <c r="I31" s="375">
        <v>2606.1011717000001</v>
      </c>
      <c r="J31" s="375">
        <v>2385.8448566799998</v>
      </c>
      <c r="K31" s="917">
        <v>27.2132608</v>
      </c>
      <c r="L31" s="917">
        <v>27.549837</v>
      </c>
      <c r="M31" s="375">
        <v>254.19817900000004</v>
      </c>
      <c r="N31" s="918">
        <v>2.9174935999999998</v>
      </c>
      <c r="O31" s="385">
        <v>11138766.849174995</v>
      </c>
      <c r="R31" s="386"/>
      <c r="S31" s="386"/>
      <c r="T31" s="386"/>
      <c r="U31" s="386"/>
      <c r="V31" s="386"/>
      <c r="W31" s="386"/>
      <c r="X31" s="386"/>
      <c r="Y31" s="21"/>
      <c r="Z31" s="378"/>
      <c r="AA31" s="378"/>
      <c r="AB31" s="378"/>
      <c r="AC31" s="378"/>
      <c r="AD31" s="378"/>
      <c r="AE31" s="378"/>
      <c r="AF31" s="378"/>
      <c r="AG31" s="378"/>
    </row>
    <row r="32" spans="1:34" x14ac:dyDescent="0.2">
      <c r="A32" s="387" t="s">
        <v>592</v>
      </c>
      <c r="B32" s="375">
        <v>216930.85139686128</v>
      </c>
      <c r="C32" s="375">
        <v>9255577.9392188787</v>
      </c>
      <c r="D32" s="375">
        <v>111778.27068062298</v>
      </c>
      <c r="E32" s="375">
        <v>272383.17955003405</v>
      </c>
      <c r="F32" s="375">
        <v>24043.603153961009</v>
      </c>
      <c r="G32" s="375">
        <v>1183571.981101</v>
      </c>
      <c r="H32" s="375">
        <v>2577.0865999999996</v>
      </c>
      <c r="I32" s="375">
        <v>3398.2544079849995</v>
      </c>
      <c r="J32" s="375">
        <v>3016.1019655999994</v>
      </c>
      <c r="K32" s="917">
        <v>25.374542000000005</v>
      </c>
      <c r="L32" s="917">
        <v>22.903219999999997</v>
      </c>
      <c r="M32" s="375">
        <v>229.004346</v>
      </c>
      <c r="N32" s="919">
        <v>3.2470088000000001</v>
      </c>
      <c r="O32" s="385"/>
      <c r="R32" s="386"/>
      <c r="S32" s="386"/>
      <c r="T32" s="386"/>
      <c r="U32" s="386"/>
      <c r="V32" s="386"/>
      <c r="W32" s="386"/>
      <c r="X32" s="386"/>
      <c r="Y32" s="21"/>
      <c r="Z32" s="378"/>
      <c r="AA32" s="378"/>
      <c r="AB32" s="378"/>
      <c r="AC32" s="378"/>
      <c r="AD32" s="378"/>
      <c r="AE32" s="378"/>
      <c r="AF32" s="378"/>
      <c r="AG32" s="378"/>
    </row>
    <row r="33" spans="1:33" x14ac:dyDescent="0.2">
      <c r="A33" s="387" t="s">
        <v>702</v>
      </c>
      <c r="B33" s="375">
        <v>219172.88840419293</v>
      </c>
      <c r="C33" s="375">
        <v>8690660.5554192252</v>
      </c>
      <c r="D33" s="375">
        <v>101613.737273463</v>
      </c>
      <c r="E33" s="375">
        <v>241383.26631982441</v>
      </c>
      <c r="F33" s="375">
        <v>21483.165174011003</v>
      </c>
      <c r="G33" s="375">
        <v>1220979.605498</v>
      </c>
      <c r="H33" s="375">
        <v>3013.9566999999997</v>
      </c>
      <c r="I33" s="375">
        <v>3480.2279273099998</v>
      </c>
      <c r="J33" s="375">
        <v>2817.4313419</v>
      </c>
      <c r="K33" s="917">
        <v>17.439174999999999</v>
      </c>
      <c r="L33" s="917">
        <v>22.404924999999999</v>
      </c>
      <c r="M33" s="375">
        <v>202.09197500000002</v>
      </c>
      <c r="N33" s="919">
        <v>3.0195962999999999</v>
      </c>
      <c r="O33" s="385"/>
      <c r="R33" s="386"/>
      <c r="S33" s="386"/>
      <c r="T33" s="386"/>
      <c r="U33" s="386"/>
      <c r="V33" s="386"/>
      <c r="W33" s="386"/>
      <c r="X33" s="386"/>
      <c r="Y33" s="21"/>
      <c r="Z33" s="378"/>
      <c r="AA33" s="378"/>
      <c r="AB33" s="378"/>
      <c r="AC33" s="378"/>
      <c r="AD33" s="378"/>
      <c r="AE33" s="378"/>
      <c r="AF33" s="378"/>
      <c r="AG33" s="378"/>
    </row>
    <row r="34" spans="1:33" x14ac:dyDescent="0.2">
      <c r="A34" s="387" t="s">
        <v>712</v>
      </c>
      <c r="B34" s="375">
        <v>204062.32244449703</v>
      </c>
      <c r="C34" s="375">
        <v>8549850.9227478039</v>
      </c>
      <c r="D34" s="375">
        <v>92130.344983009971</v>
      </c>
      <c r="E34" s="375">
        <v>262818.9861067849</v>
      </c>
      <c r="F34" s="375">
        <v>22894.089454439985</v>
      </c>
      <c r="G34" s="375">
        <v>1031955.9251540001</v>
      </c>
      <c r="H34" s="375">
        <v>2674.5174000000002</v>
      </c>
      <c r="I34" s="375">
        <v>3530.47277252</v>
      </c>
      <c r="J34" s="375">
        <v>2692.1470255999998</v>
      </c>
      <c r="K34" s="917">
        <v>19.543635999999999</v>
      </c>
      <c r="L34" s="917">
        <v>27.941651</v>
      </c>
      <c r="M34" s="375">
        <v>1063.0877874</v>
      </c>
      <c r="N34" s="919">
        <v>3.9977765999999999</v>
      </c>
      <c r="O34" s="385"/>
      <c r="R34" s="386"/>
      <c r="S34" s="386"/>
      <c r="T34" s="386"/>
      <c r="U34" s="386"/>
      <c r="V34" s="386"/>
      <c r="W34" s="386"/>
      <c r="X34" s="386"/>
      <c r="Y34" s="21"/>
      <c r="Z34" s="378"/>
      <c r="AA34" s="378"/>
      <c r="AB34" s="378"/>
      <c r="AC34" s="378"/>
      <c r="AD34" s="378"/>
      <c r="AE34" s="378"/>
      <c r="AF34" s="378"/>
      <c r="AG34" s="378"/>
    </row>
    <row r="35" spans="1:33" x14ac:dyDescent="0.2">
      <c r="A35" s="387" t="s">
        <v>717</v>
      </c>
      <c r="B35" s="375">
        <v>231610.78217020599</v>
      </c>
      <c r="C35" s="375">
        <v>8338649.7968045119</v>
      </c>
      <c r="D35" s="375">
        <v>112760.77048085805</v>
      </c>
      <c r="E35" s="375">
        <v>305137.25610914588</v>
      </c>
      <c r="F35" s="375">
        <v>24738.909139140993</v>
      </c>
      <c r="G35" s="375">
        <v>1187341.29372</v>
      </c>
      <c r="H35" s="375">
        <v>2746.2692000000002</v>
      </c>
      <c r="I35" s="375">
        <v>3761.6639586400001</v>
      </c>
      <c r="J35" s="375">
        <v>2077.2886246000003</v>
      </c>
      <c r="K35" s="917">
        <v>19.894911999999998</v>
      </c>
      <c r="L35" s="917">
        <v>27.736277999999999</v>
      </c>
      <c r="M35" s="375">
        <v>2163.5041166999999</v>
      </c>
      <c r="N35" s="920">
        <v>3.9155913</v>
      </c>
      <c r="O35" s="385"/>
      <c r="R35" s="386"/>
      <c r="S35" s="386"/>
      <c r="T35" s="386"/>
      <c r="U35" s="386"/>
      <c r="V35" s="386"/>
      <c r="W35" s="386"/>
      <c r="X35" s="386"/>
      <c r="Y35" s="21"/>
      <c r="Z35" s="378"/>
      <c r="AA35" s="378"/>
      <c r="AB35" s="378"/>
      <c r="AC35" s="378"/>
      <c r="AD35" s="378"/>
      <c r="AE35" s="378"/>
      <c r="AF35" s="378"/>
      <c r="AG35" s="378"/>
    </row>
    <row r="36" spans="1:33" x14ac:dyDescent="0.2">
      <c r="A36" s="387" t="s">
        <v>740</v>
      </c>
      <c r="B36" s="375">
        <v>213722.93790652492</v>
      </c>
      <c r="C36" s="375">
        <v>8174571.7588635394</v>
      </c>
      <c r="D36" s="375">
        <v>106659.65974821903</v>
      </c>
      <c r="E36" s="375">
        <v>298833.61360431771</v>
      </c>
      <c r="F36" s="375">
        <v>25013.680039901985</v>
      </c>
      <c r="G36" s="375">
        <v>1065429.1337640001</v>
      </c>
      <c r="H36" s="375">
        <v>2783.0496000000003</v>
      </c>
      <c r="I36" s="375">
        <v>3779.2448665099996</v>
      </c>
      <c r="J36" s="375">
        <v>690.25672669999994</v>
      </c>
      <c r="K36" s="917">
        <v>23.313454</v>
      </c>
      <c r="L36" s="917">
        <v>23.817782999999999</v>
      </c>
      <c r="M36" s="375">
        <v>2350.8733109999998</v>
      </c>
      <c r="N36" s="920">
        <v>3.8921445000000001</v>
      </c>
      <c r="O36" s="385"/>
      <c r="R36" s="386"/>
      <c r="S36" s="386"/>
      <c r="T36" s="386"/>
      <c r="U36" s="386"/>
      <c r="V36" s="386"/>
      <c r="W36" s="386"/>
      <c r="X36" s="386"/>
      <c r="Y36" s="21"/>
      <c r="Z36" s="378"/>
      <c r="AA36" s="378"/>
      <c r="AB36" s="378"/>
      <c r="AC36" s="378"/>
      <c r="AD36" s="378"/>
      <c r="AE36" s="378"/>
      <c r="AF36" s="378"/>
      <c r="AG36" s="378"/>
    </row>
    <row r="37" spans="1:33" x14ac:dyDescent="0.2">
      <c r="A37" s="387" t="s">
        <v>748</v>
      </c>
      <c r="B37" s="375">
        <v>223593.50799819099</v>
      </c>
      <c r="C37" s="375">
        <v>8418447.1344881766</v>
      </c>
      <c r="D37" s="375">
        <v>106722.37920290903</v>
      </c>
      <c r="E37" s="375">
        <v>289164.61178733082</v>
      </c>
      <c r="F37" s="375">
        <v>26066.796739928999</v>
      </c>
      <c r="G37" s="375">
        <v>1041562.64579</v>
      </c>
      <c r="H37" s="375">
        <v>2820.0151000000001</v>
      </c>
      <c r="I37" s="375">
        <v>3801.1640480399992</v>
      </c>
      <c r="J37" s="375">
        <v>3995.9850443999999</v>
      </c>
      <c r="K37" s="917">
        <v>23.380024299999999</v>
      </c>
      <c r="L37" s="917">
        <v>26.369333999999998</v>
      </c>
      <c r="M37" s="375">
        <v>1969.7420953999999</v>
      </c>
      <c r="N37" s="931">
        <v>3.9313997999999999</v>
      </c>
      <c r="O37" s="385"/>
      <c r="R37" s="386"/>
      <c r="S37" s="386"/>
      <c r="T37" s="386"/>
      <c r="U37" s="386"/>
      <c r="V37" s="386"/>
      <c r="W37" s="386"/>
      <c r="X37" s="386"/>
      <c r="Y37" s="21"/>
      <c r="Z37" s="378"/>
      <c r="AA37" s="378"/>
      <c r="AB37" s="378"/>
      <c r="AC37" s="378"/>
      <c r="AD37" s="378"/>
      <c r="AE37" s="378"/>
      <c r="AF37" s="378"/>
      <c r="AG37" s="378"/>
    </row>
    <row r="38" spans="1:33" x14ac:dyDescent="0.2">
      <c r="A38" s="387" t="s">
        <v>753</v>
      </c>
      <c r="B38" s="375">
        <v>246671.202872119</v>
      </c>
      <c r="C38" s="375">
        <v>8849086.8269708399</v>
      </c>
      <c r="D38" s="375">
        <v>113486.31276100798</v>
      </c>
      <c r="E38" s="375">
        <v>341222.06385754189</v>
      </c>
      <c r="F38" s="375">
        <v>26645.153782940972</v>
      </c>
      <c r="G38" s="375">
        <v>1066912.938414</v>
      </c>
      <c r="H38" s="375">
        <v>2832.2348000000002</v>
      </c>
      <c r="I38" s="375">
        <v>3624.9767510500001</v>
      </c>
      <c r="J38" s="375">
        <v>3299.2486297</v>
      </c>
      <c r="K38" s="917">
        <v>21.985339000000003</v>
      </c>
      <c r="L38" s="917">
        <v>25.638395999999997</v>
      </c>
      <c r="M38" s="375">
        <v>1999.3391766</v>
      </c>
      <c r="N38" s="931">
        <v>3.9266559000000001</v>
      </c>
      <c r="O38" s="385"/>
      <c r="R38" s="386"/>
      <c r="S38" s="386"/>
      <c r="T38" s="386"/>
      <c r="U38" s="386"/>
      <c r="V38" s="386"/>
      <c r="W38" s="386"/>
      <c r="X38" s="386"/>
      <c r="Y38" s="21"/>
      <c r="Z38" s="378"/>
      <c r="AA38" s="378"/>
      <c r="AB38" s="378"/>
      <c r="AC38" s="378"/>
      <c r="AD38" s="378"/>
      <c r="AE38" s="378"/>
      <c r="AF38" s="378"/>
      <c r="AG38" s="378"/>
    </row>
    <row r="39" spans="1:33" x14ac:dyDescent="0.2">
      <c r="A39" s="387" t="s">
        <v>758</v>
      </c>
      <c r="B39" s="375">
        <v>232423.20436398496</v>
      </c>
      <c r="C39" s="375">
        <v>9210556.7521556318</v>
      </c>
      <c r="D39" s="375">
        <v>101659.53069821803</v>
      </c>
      <c r="E39" s="375">
        <v>293503.7989666026</v>
      </c>
      <c r="F39" s="375">
        <v>23405.947515974996</v>
      </c>
      <c r="G39" s="375">
        <v>1126462.3889200001</v>
      </c>
      <c r="H39" s="375">
        <v>2654.3024</v>
      </c>
      <c r="I39" s="375">
        <v>4087.3148483799996</v>
      </c>
      <c r="J39" s="375">
        <v>2879.1874470999996</v>
      </c>
      <c r="K39" s="917">
        <v>20.286814</v>
      </c>
      <c r="L39" s="951">
        <v>28.185550999999997</v>
      </c>
      <c r="M39" s="375">
        <v>3255.1303392000004</v>
      </c>
      <c r="N39" s="919">
        <v>3.5447256</v>
      </c>
      <c r="O39" s="385"/>
      <c r="R39" s="386"/>
      <c r="S39" s="386"/>
      <c r="T39" s="386"/>
      <c r="U39" s="386"/>
      <c r="V39" s="386"/>
      <c r="W39" s="386"/>
      <c r="X39" s="386"/>
      <c r="Y39" s="21"/>
      <c r="Z39" s="378"/>
      <c r="AA39" s="378"/>
      <c r="AB39" s="378"/>
      <c r="AC39" s="378"/>
      <c r="AD39" s="378"/>
      <c r="AE39" s="378"/>
      <c r="AF39" s="378"/>
      <c r="AG39" s="378"/>
    </row>
    <row r="40" spans="1:33" x14ac:dyDescent="0.2">
      <c r="A40" s="387" t="s">
        <v>763</v>
      </c>
      <c r="B40" s="375">
        <v>236797.40654827794</v>
      </c>
      <c r="C40" s="375">
        <v>9644562.987777723</v>
      </c>
      <c r="D40" s="375">
        <v>102370.329851018</v>
      </c>
      <c r="E40" s="375">
        <v>308129.04979141889</v>
      </c>
      <c r="F40" s="375">
        <v>25689.331058559983</v>
      </c>
      <c r="G40" s="375">
        <v>1103818.8046959999</v>
      </c>
      <c r="H40" s="375">
        <v>2348.3980999999999</v>
      </c>
      <c r="I40" s="375">
        <v>2906.9960961100001</v>
      </c>
      <c r="J40" s="375">
        <v>2702.0278399000003</v>
      </c>
      <c r="K40" s="917">
        <v>23.355401000000001</v>
      </c>
      <c r="L40" s="951">
        <v>28.189698</v>
      </c>
      <c r="M40" s="375">
        <v>2792.6527448000002</v>
      </c>
      <c r="N40" s="919">
        <v>3.1517331999999998</v>
      </c>
      <c r="O40" s="385"/>
      <c r="R40" s="386"/>
      <c r="S40" s="386"/>
      <c r="T40" s="386"/>
      <c r="U40" s="386"/>
      <c r="V40" s="386"/>
      <c r="W40" s="386"/>
      <c r="X40" s="386"/>
      <c r="Y40" s="21"/>
      <c r="Z40" s="378"/>
      <c r="AA40" s="378"/>
      <c r="AB40" s="378"/>
      <c r="AC40" s="378"/>
      <c r="AD40" s="378"/>
      <c r="AE40" s="378"/>
      <c r="AF40" s="378"/>
      <c r="AG40" s="378"/>
    </row>
    <row r="41" spans="1:33" x14ac:dyDescent="0.2">
      <c r="A41" s="387" t="s">
        <v>767</v>
      </c>
      <c r="B41" s="375">
        <v>243273.81163620602</v>
      </c>
      <c r="C41" s="375">
        <v>9259830.3908820041</v>
      </c>
      <c r="D41" s="375">
        <v>105414.319739197</v>
      </c>
      <c r="E41" s="375">
        <v>291436.7737984297</v>
      </c>
      <c r="F41" s="375">
        <v>23043.246724013014</v>
      </c>
      <c r="G41" s="375">
        <v>1089161.3711999999</v>
      </c>
      <c r="H41" s="375">
        <v>2914.2087999999999</v>
      </c>
      <c r="I41" s="375">
        <v>2991.0011701200001</v>
      </c>
      <c r="J41" s="375">
        <v>2323.4480275999999</v>
      </c>
      <c r="K41" s="917">
        <v>20.850784000000001</v>
      </c>
      <c r="L41" s="917">
        <v>28.561821999999999</v>
      </c>
      <c r="M41" s="375">
        <v>2540.2371769999995</v>
      </c>
      <c r="N41" s="919">
        <v>2.8124280000000002</v>
      </c>
      <c r="O41" s="385"/>
      <c r="R41" s="386"/>
      <c r="S41" s="386"/>
      <c r="T41" s="386"/>
      <c r="U41" s="386"/>
      <c r="V41" s="386"/>
      <c r="W41" s="386"/>
      <c r="X41" s="386"/>
      <c r="Y41" s="21"/>
      <c r="Z41" s="378"/>
      <c r="AA41" s="378"/>
      <c r="AB41" s="378"/>
      <c r="AC41" s="378"/>
      <c r="AD41" s="378"/>
      <c r="AE41" s="378"/>
      <c r="AF41" s="378"/>
      <c r="AG41" s="378"/>
    </row>
    <row r="42" spans="1:33" x14ac:dyDescent="0.2">
      <c r="A42" s="387" t="s">
        <v>790</v>
      </c>
      <c r="B42" s="375">
        <v>262452.1684325909</v>
      </c>
      <c r="C42" s="375">
        <v>9708363.584110098</v>
      </c>
      <c r="D42" s="375">
        <v>111390.39680736301</v>
      </c>
      <c r="E42" s="375">
        <v>344967.7855377759</v>
      </c>
      <c r="F42" s="375">
        <v>25615.137440769999</v>
      </c>
      <c r="G42" s="375">
        <v>1065597.1664139999</v>
      </c>
      <c r="H42" s="375">
        <v>2423.1167999999998</v>
      </c>
      <c r="I42" s="375">
        <v>3974.3798816427998</v>
      </c>
      <c r="J42" s="375">
        <v>3148.8168875000006</v>
      </c>
      <c r="K42" s="917">
        <v>22.705434200000003</v>
      </c>
      <c r="L42" s="917">
        <v>28.019353000000002</v>
      </c>
      <c r="M42" s="375">
        <v>5339.3882457999998</v>
      </c>
      <c r="N42" s="919">
        <v>2.2173579999999999</v>
      </c>
      <c r="O42" s="385"/>
      <c r="R42" s="386"/>
      <c r="S42" s="386"/>
      <c r="T42" s="386"/>
      <c r="U42" s="386"/>
      <c r="V42" s="386"/>
      <c r="W42" s="386"/>
      <c r="X42" s="386"/>
      <c r="Y42" s="21"/>
      <c r="Z42" s="378"/>
      <c r="AA42" s="378"/>
      <c r="AB42" s="378"/>
      <c r="AC42" s="378"/>
      <c r="AD42" s="378"/>
      <c r="AE42" s="378"/>
      <c r="AF42" s="378"/>
      <c r="AG42" s="378"/>
    </row>
    <row r="43" spans="1:33" x14ac:dyDescent="0.2">
      <c r="A43" s="387"/>
      <c r="B43" s="375"/>
      <c r="C43" s="375"/>
      <c r="D43" s="375"/>
      <c r="E43" s="375"/>
      <c r="F43" s="375"/>
      <c r="G43" s="375"/>
      <c r="H43" s="375"/>
      <c r="I43" s="375"/>
      <c r="J43" s="375"/>
      <c r="K43" s="375"/>
      <c r="L43" s="917"/>
      <c r="M43" s="375"/>
      <c r="N43" s="376"/>
      <c r="P43" s="383"/>
      <c r="Q43" s="388"/>
      <c r="R43" s="388"/>
      <c r="S43" s="388"/>
      <c r="T43" s="388"/>
      <c r="U43" s="388"/>
      <c r="V43" s="388"/>
      <c r="W43" s="388"/>
      <c r="X43" s="388"/>
    </row>
    <row r="44" spans="1:33" x14ac:dyDescent="0.2">
      <c r="A44" s="389" t="s">
        <v>783</v>
      </c>
      <c r="B44" s="363"/>
      <c r="C44" s="363"/>
      <c r="D44" s="390"/>
      <c r="E44" s="363"/>
      <c r="F44" s="363"/>
      <c r="G44" s="363"/>
      <c r="H44" s="363"/>
      <c r="I44" s="363"/>
      <c r="J44" s="363"/>
      <c r="K44" s="363"/>
      <c r="L44" s="363"/>
      <c r="M44" s="363"/>
      <c r="N44" s="391"/>
      <c r="P44" s="383"/>
      <c r="Q44" s="7"/>
    </row>
    <row r="45" spans="1:33" x14ac:dyDescent="0.2">
      <c r="A45" s="392" t="s">
        <v>784</v>
      </c>
      <c r="B45" s="393">
        <v>255167.0327328149</v>
      </c>
      <c r="C45" s="394">
        <v>9608364.9567449782</v>
      </c>
      <c r="D45" s="394">
        <v>149162.44567790598</v>
      </c>
      <c r="E45" s="394">
        <v>292667.07483644522</v>
      </c>
      <c r="F45" s="394">
        <v>25740.942244547008</v>
      </c>
      <c r="G45" s="394">
        <v>1077531.6753160001</v>
      </c>
      <c r="H45" s="394">
        <v>3166.0149000000001</v>
      </c>
      <c r="I45" s="394">
        <v>3007.2105880800004</v>
      </c>
      <c r="J45" s="394">
        <v>3861.0037142000006</v>
      </c>
      <c r="K45" s="394">
        <v>27.722254</v>
      </c>
      <c r="L45" s="394">
        <v>18.572696000000001</v>
      </c>
      <c r="M45" s="394">
        <v>276.180047</v>
      </c>
      <c r="N45" s="952">
        <v>2.5019988</v>
      </c>
      <c r="P45" s="383"/>
      <c r="Q45" s="7"/>
    </row>
    <row r="46" spans="1:33" ht="13.5" thickBot="1" x14ac:dyDescent="0.25">
      <c r="A46" s="395" t="s">
        <v>785</v>
      </c>
      <c r="B46" s="396">
        <v>262452.1684325909</v>
      </c>
      <c r="C46" s="396">
        <v>9708363.584110098</v>
      </c>
      <c r="D46" s="396">
        <v>111390.39680736301</v>
      </c>
      <c r="E46" s="396">
        <v>344967.7855377759</v>
      </c>
      <c r="F46" s="396">
        <v>25615.137440769999</v>
      </c>
      <c r="G46" s="396">
        <v>1065597.1664139999</v>
      </c>
      <c r="H46" s="396">
        <v>2423.1167999999998</v>
      </c>
      <c r="I46" s="396">
        <v>3974.3798816427998</v>
      </c>
      <c r="J46" s="396">
        <v>3148.8168875000006</v>
      </c>
      <c r="K46" s="396">
        <v>22.705434200000003</v>
      </c>
      <c r="L46" s="396">
        <v>28.019353000000002</v>
      </c>
      <c r="M46" s="396">
        <v>5339.3882457999998</v>
      </c>
      <c r="N46" s="945">
        <v>2.2173579999999999</v>
      </c>
      <c r="O46" s="397"/>
      <c r="P46" s="383"/>
      <c r="Q46" s="388"/>
      <c r="R46" s="388"/>
      <c r="S46" s="388"/>
      <c r="T46" s="388"/>
      <c r="U46" s="388"/>
      <c r="V46" s="388"/>
      <c r="W46" s="388"/>
      <c r="X46" s="388"/>
    </row>
    <row r="47" spans="1:33" ht="13.5" thickBot="1" x14ac:dyDescent="0.25">
      <c r="A47" s="398" t="s">
        <v>351</v>
      </c>
      <c r="B47" s="399">
        <f t="shared" ref="B47:N47" si="2">+B46/B45-1</f>
        <v>2.855045819106361E-2</v>
      </c>
      <c r="C47" s="400">
        <f>+C46/C45-1</f>
        <v>1.0407455151349332E-2</v>
      </c>
      <c r="D47" s="399">
        <f>+D46/D45-1</f>
        <v>-0.25322760497039631</v>
      </c>
      <c r="E47" s="399">
        <f>+E46/E45-1</f>
        <v>0.17870377366691681</v>
      </c>
      <c r="F47" s="399">
        <f t="shared" si="2"/>
        <v>-4.8873426070352721E-3</v>
      </c>
      <c r="G47" s="399">
        <f t="shared" si="2"/>
        <v>-1.1075784754541296E-2</v>
      </c>
      <c r="H47" s="399">
        <f t="shared" si="2"/>
        <v>-0.23464769543567221</v>
      </c>
      <c r="I47" s="399">
        <f t="shared" si="2"/>
        <v>0.3216167492215114</v>
      </c>
      <c r="J47" s="399">
        <f t="shared" si="2"/>
        <v>-0.1844563951287379</v>
      </c>
      <c r="K47" s="399">
        <f t="shared" si="2"/>
        <v>-0.18096724025398503</v>
      </c>
      <c r="L47" s="399">
        <f t="shared" si="2"/>
        <v>0.50863143401474953</v>
      </c>
      <c r="M47" s="399" t="s">
        <v>275</v>
      </c>
      <c r="N47" s="399">
        <f t="shared" si="2"/>
        <v>-0.11376536231751988</v>
      </c>
      <c r="P47" s="383"/>
      <c r="Q47" s="388"/>
      <c r="R47" s="388"/>
      <c r="S47" s="388"/>
      <c r="T47" s="388"/>
      <c r="U47" s="388"/>
      <c r="V47" s="388"/>
      <c r="W47" s="388"/>
      <c r="X47" s="388"/>
    </row>
    <row r="48" spans="1:33" x14ac:dyDescent="0.2">
      <c r="A48" s="401"/>
      <c r="B48" s="402"/>
      <c r="C48" s="403"/>
      <c r="D48" s="402"/>
      <c r="E48" s="402"/>
      <c r="F48" s="402"/>
      <c r="G48" s="402"/>
      <c r="H48" s="402"/>
      <c r="I48" s="402"/>
      <c r="J48" s="402"/>
      <c r="K48" s="402"/>
      <c r="L48" s="402"/>
      <c r="M48" s="402"/>
      <c r="N48" s="404"/>
      <c r="P48" s="383"/>
      <c r="Q48" s="388"/>
      <c r="R48" s="388"/>
      <c r="S48" s="388"/>
      <c r="T48" s="388"/>
      <c r="U48" s="388"/>
      <c r="V48" s="388"/>
      <c r="W48" s="388"/>
      <c r="X48" s="388"/>
    </row>
    <row r="49" spans="1:25" x14ac:dyDescent="0.2">
      <c r="A49" s="554" t="s">
        <v>791</v>
      </c>
      <c r="B49" s="555"/>
      <c r="C49" s="555"/>
      <c r="D49" s="555"/>
      <c r="E49" s="555"/>
      <c r="F49" s="555"/>
      <c r="G49" s="555"/>
      <c r="H49" s="555"/>
      <c r="I49" s="555"/>
      <c r="J49" s="555"/>
      <c r="K49" s="555"/>
      <c r="L49" s="555"/>
      <c r="M49" s="555"/>
      <c r="N49" s="556"/>
      <c r="P49" s="383"/>
      <c r="Q49" s="388"/>
      <c r="R49" s="388"/>
      <c r="S49" s="388"/>
      <c r="T49" s="388"/>
      <c r="U49" s="388"/>
      <c r="V49" s="388"/>
      <c r="W49" s="388"/>
      <c r="X49" s="388"/>
    </row>
    <row r="50" spans="1:25" x14ac:dyDescent="0.2">
      <c r="A50" s="557" t="s">
        <v>787</v>
      </c>
      <c r="B50" s="405">
        <v>2755244.3167853281</v>
      </c>
      <c r="C50" s="405">
        <v>100985631.43873215</v>
      </c>
      <c r="D50" s="405">
        <v>1469127.1631768686</v>
      </c>
      <c r="E50" s="405">
        <v>3041393.645992653</v>
      </c>
      <c r="F50" s="405">
        <v>273335.49825697002</v>
      </c>
      <c r="G50" s="405">
        <v>12986023.244491002</v>
      </c>
      <c r="H50" s="405">
        <v>26230.046979999999</v>
      </c>
      <c r="I50" s="405">
        <v>33475.6190292315</v>
      </c>
      <c r="J50" s="405">
        <v>31161.763995299996</v>
      </c>
      <c r="K50" s="405">
        <v>303.74941250000001</v>
      </c>
      <c r="L50" s="405">
        <v>331.35815600000001</v>
      </c>
      <c r="M50" s="405">
        <v>1326.7171017999999</v>
      </c>
      <c r="N50" s="406">
        <v>22.705695599999999</v>
      </c>
      <c r="P50" s="383"/>
      <c r="Q50" s="388"/>
      <c r="R50" s="388"/>
      <c r="S50" s="388"/>
      <c r="T50" s="388"/>
      <c r="U50" s="388"/>
      <c r="V50" s="388"/>
      <c r="W50" s="388"/>
      <c r="X50" s="388"/>
    </row>
    <row r="51" spans="1:25" ht="13.5" thickBot="1" x14ac:dyDescent="0.25">
      <c r="A51" s="924" t="s">
        <v>788</v>
      </c>
      <c r="B51" s="925">
        <v>2736150.4378353441</v>
      </c>
      <c r="C51" s="925">
        <v>107969787.94729176</v>
      </c>
      <c r="D51" s="925">
        <v>1270646.132794979</v>
      </c>
      <c r="E51" s="925">
        <v>3510150.1852801237</v>
      </c>
      <c r="F51" s="925">
        <v>291318.66761629289</v>
      </c>
      <c r="G51" s="925">
        <v>13309265.480335999</v>
      </c>
      <c r="H51" s="925">
        <v>32317.234399999998</v>
      </c>
      <c r="I51" s="925">
        <v>41941.797900007798</v>
      </c>
      <c r="J51" s="925">
        <v>32027.78441728</v>
      </c>
      <c r="K51" s="925">
        <v>265.34277630000003</v>
      </c>
      <c r="L51" s="925">
        <v>317.31784800000003</v>
      </c>
      <c r="M51" s="925">
        <v>24159.249493900003</v>
      </c>
      <c r="N51" s="926">
        <v>40.573911600000002</v>
      </c>
      <c r="P51" s="383"/>
      <c r="Q51" s="388"/>
      <c r="R51" s="388"/>
      <c r="S51" s="388"/>
      <c r="T51" s="388"/>
      <c r="U51" s="388"/>
      <c r="V51" s="388"/>
      <c r="W51" s="388"/>
      <c r="X51" s="388"/>
    </row>
    <row r="52" spans="1:25" ht="13.5" thickBot="1" x14ac:dyDescent="0.25">
      <c r="A52" s="927" t="s">
        <v>351</v>
      </c>
      <c r="B52" s="928">
        <f t="shared" ref="B52:N52" si="3">+B51/B50-1</f>
        <v>-6.9300130059832821E-3</v>
      </c>
      <c r="C52" s="928">
        <f t="shared" si="3"/>
        <v>6.9159903335326511E-2</v>
      </c>
      <c r="D52" s="928">
        <f t="shared" si="3"/>
        <v>-0.13510132775211259</v>
      </c>
      <c r="E52" s="928">
        <f t="shared" si="3"/>
        <v>0.15412557328943777</v>
      </c>
      <c r="F52" s="928">
        <f t="shared" si="3"/>
        <v>6.5791561922982966E-2</v>
      </c>
      <c r="G52" s="928">
        <f t="shared" si="3"/>
        <v>2.4891549149361536E-2</v>
      </c>
      <c r="H52" s="928">
        <f t="shared" si="3"/>
        <v>0.23206925342685758</v>
      </c>
      <c r="I52" s="928">
        <f t="shared" si="3"/>
        <v>0.25290581970667914</v>
      </c>
      <c r="J52" s="928">
        <f t="shared" si="3"/>
        <v>2.7791123189002453E-2</v>
      </c>
      <c r="K52" s="928">
        <f t="shared" si="3"/>
        <v>-0.12644184521673763</v>
      </c>
      <c r="L52" s="928">
        <f t="shared" si="3"/>
        <v>-4.2372000645730212E-2</v>
      </c>
      <c r="M52" s="928" t="s">
        <v>275</v>
      </c>
      <c r="N52" s="928">
        <f t="shared" si="3"/>
        <v>0.78694862799094367</v>
      </c>
      <c r="P52" s="383"/>
      <c r="Q52" s="388"/>
      <c r="R52" s="388"/>
      <c r="S52" s="388"/>
      <c r="T52" s="388"/>
      <c r="U52" s="388"/>
      <c r="V52" s="388"/>
      <c r="W52" s="388"/>
      <c r="X52" s="388"/>
    </row>
    <row r="53" spans="1:25" x14ac:dyDescent="0.2">
      <c r="A53" s="398"/>
      <c r="B53" s="399"/>
      <c r="C53" s="400"/>
      <c r="D53" s="399"/>
      <c r="E53" s="399"/>
      <c r="F53" s="399"/>
      <c r="G53" s="399"/>
      <c r="H53" s="399"/>
      <c r="I53" s="399"/>
      <c r="J53" s="399"/>
      <c r="K53" s="399"/>
      <c r="L53" s="399"/>
      <c r="M53" s="399"/>
      <c r="N53" s="558"/>
      <c r="P53" s="383"/>
      <c r="Q53" s="388"/>
      <c r="R53" s="388"/>
      <c r="S53" s="388"/>
      <c r="T53" s="388"/>
      <c r="U53" s="388"/>
      <c r="V53" s="388"/>
      <c r="W53" s="388"/>
      <c r="X53" s="388"/>
    </row>
    <row r="54" spans="1:25" x14ac:dyDescent="0.2">
      <c r="A54" s="389" t="s">
        <v>352</v>
      </c>
      <c r="B54" s="407"/>
      <c r="C54" s="407"/>
      <c r="D54" s="407"/>
      <c r="E54" s="407"/>
      <c r="F54" s="407"/>
      <c r="G54" s="407"/>
      <c r="H54" s="407"/>
      <c r="I54" s="407"/>
      <c r="J54" s="407"/>
      <c r="K54" s="407"/>
      <c r="L54" s="407"/>
      <c r="M54" s="407"/>
      <c r="N54" s="408"/>
      <c r="O54" s="397"/>
      <c r="P54" s="383"/>
    </row>
    <row r="55" spans="1:25" x14ac:dyDescent="0.2">
      <c r="A55" s="409" t="s">
        <v>768</v>
      </c>
      <c r="B55" s="405">
        <v>243273.81163620602</v>
      </c>
      <c r="C55" s="405">
        <v>9259830.3908820041</v>
      </c>
      <c r="D55" s="405">
        <v>105414.319739197</v>
      </c>
      <c r="E55" s="405">
        <v>291436.7737984297</v>
      </c>
      <c r="F55" s="405">
        <v>23043.246724013014</v>
      </c>
      <c r="G55" s="405">
        <v>1089161.3711999999</v>
      </c>
      <c r="H55" s="405">
        <v>2914.2087999999999</v>
      </c>
      <c r="I55" s="405">
        <v>2991.0011701200001</v>
      </c>
      <c r="J55" s="405">
        <v>2323.4480275999999</v>
      </c>
      <c r="K55" s="405">
        <v>20.850784000000001</v>
      </c>
      <c r="L55" s="1077">
        <v>28.561821999999999</v>
      </c>
      <c r="M55" s="405">
        <v>2540.2371769999995</v>
      </c>
      <c r="N55" s="944">
        <v>2.8124280000000002</v>
      </c>
      <c r="P55" s="383"/>
    </row>
    <row r="56" spans="1:25" ht="13.5" thickBot="1" x14ac:dyDescent="0.25">
      <c r="A56" s="409" t="s">
        <v>785</v>
      </c>
      <c r="B56" s="396">
        <v>262452.1684325909</v>
      </c>
      <c r="C56" s="396">
        <v>9708363.584110098</v>
      </c>
      <c r="D56" s="396">
        <v>111390.39680736301</v>
      </c>
      <c r="E56" s="396">
        <v>344967.7855377759</v>
      </c>
      <c r="F56" s="396">
        <v>25615.137440769999</v>
      </c>
      <c r="G56" s="396">
        <v>1065597.1664139999</v>
      </c>
      <c r="H56" s="396">
        <v>2423.1167999999998</v>
      </c>
      <c r="I56" s="396">
        <v>3974.3798816427998</v>
      </c>
      <c r="J56" s="396">
        <v>3148.8168875000006</v>
      </c>
      <c r="K56" s="396">
        <v>22.705434200000003</v>
      </c>
      <c r="L56" s="1078">
        <v>28.019353000000002</v>
      </c>
      <c r="M56" s="396">
        <v>5339.3882457999998</v>
      </c>
      <c r="N56" s="945">
        <v>2.2173579999999999</v>
      </c>
    </row>
    <row r="57" spans="1:25" ht="13.5" thickBot="1" x14ac:dyDescent="0.25">
      <c r="A57" s="410" t="s">
        <v>351</v>
      </c>
      <c r="B57" s="411">
        <f t="shared" ref="B57:N57" si="4">+B56/B55-1</f>
        <v>7.8834448588590345E-2</v>
      </c>
      <c r="C57" s="411">
        <f t="shared" si="4"/>
        <v>4.8438597068662936E-2</v>
      </c>
      <c r="D57" s="411">
        <f t="shared" si="4"/>
        <v>5.6691321283021789E-2</v>
      </c>
      <c r="E57" s="411">
        <f t="shared" si="4"/>
        <v>0.18367967446815947</v>
      </c>
      <c r="F57" s="411">
        <f t="shared" si="4"/>
        <v>0.11161147331191223</v>
      </c>
      <c r="G57" s="411">
        <f t="shared" si="4"/>
        <v>-2.1635182268755826E-2</v>
      </c>
      <c r="H57" s="411">
        <f t="shared" si="4"/>
        <v>-0.16851640829579551</v>
      </c>
      <c r="I57" s="411">
        <f t="shared" si="4"/>
        <v>0.32877911294275619</v>
      </c>
      <c r="J57" s="411">
        <f t="shared" si="4"/>
        <v>0.35523448344681219</v>
      </c>
      <c r="K57" s="411">
        <f t="shared" si="4"/>
        <v>8.8948703319740918E-2</v>
      </c>
      <c r="L57" s="411">
        <f t="shared" si="4"/>
        <v>-1.8992800949463096E-2</v>
      </c>
      <c r="M57" s="411">
        <f t="shared" si="4"/>
        <v>1.1019250856354192</v>
      </c>
      <c r="N57" s="411">
        <f t="shared" si="4"/>
        <v>-0.21158586104248722</v>
      </c>
      <c r="R57" s="378"/>
      <c r="S57" s="378"/>
      <c r="T57" s="378"/>
      <c r="U57" s="378"/>
      <c r="V57" s="378"/>
      <c r="W57" s="378"/>
      <c r="X57" s="378"/>
      <c r="Y57" s="378"/>
    </row>
    <row r="58" spans="1:25" x14ac:dyDescent="0.2">
      <c r="A58" s="401"/>
      <c r="B58" s="402"/>
      <c r="C58" s="403"/>
      <c r="D58" s="402"/>
      <c r="E58" s="402"/>
      <c r="F58" s="402"/>
      <c r="G58" s="402"/>
      <c r="H58" s="402"/>
      <c r="I58" s="402"/>
      <c r="J58" s="399"/>
      <c r="K58" s="399"/>
      <c r="L58" s="399"/>
      <c r="M58" s="399"/>
      <c r="N58" s="399"/>
      <c r="P58" s="383"/>
      <c r="Q58" s="388"/>
      <c r="R58" s="388"/>
      <c r="S58" s="388"/>
      <c r="T58" s="388"/>
      <c r="U58" s="388"/>
      <c r="V58" s="388"/>
      <c r="W58" s="388"/>
      <c r="X58" s="388"/>
    </row>
    <row r="59" spans="1:25" customFormat="1" ht="50.25" customHeight="1" x14ac:dyDescent="0.25">
      <c r="A59" s="997" t="s">
        <v>792</v>
      </c>
      <c r="B59" s="998"/>
      <c r="C59" s="998"/>
      <c r="D59" s="998"/>
      <c r="E59" s="998"/>
      <c r="F59" s="998"/>
      <c r="G59" s="998"/>
      <c r="H59" s="998"/>
      <c r="I59" s="998"/>
      <c r="J59" s="912"/>
      <c r="K59" s="912"/>
      <c r="L59" s="912"/>
      <c r="M59" s="912"/>
      <c r="N59" s="912"/>
      <c r="O59" s="412"/>
    </row>
    <row r="60" spans="1:25" customFormat="1" ht="15" x14ac:dyDescent="0.25">
      <c r="O60" s="412"/>
    </row>
    <row r="61" spans="1:25" customFormat="1" ht="15" x14ac:dyDescent="0.25">
      <c r="J61" s="921"/>
      <c r="K61" s="921"/>
      <c r="L61" s="921"/>
      <c r="M61" s="921"/>
      <c r="N61" s="921"/>
      <c r="O61" s="412"/>
    </row>
    <row r="62" spans="1:25" ht="36.6" customHeight="1" x14ac:dyDescent="0.2">
      <c r="A62" s="999" t="s">
        <v>479</v>
      </c>
      <c r="B62" s="999"/>
      <c r="C62" s="999"/>
      <c r="D62" s="999"/>
      <c r="E62" s="999"/>
      <c r="F62" s="999"/>
      <c r="G62" s="999"/>
      <c r="H62" s="999"/>
      <c r="I62" s="999"/>
      <c r="J62" s="999"/>
      <c r="K62" s="999"/>
      <c r="L62" s="999"/>
      <c r="M62" s="999"/>
      <c r="N62" s="999"/>
    </row>
    <row r="63" spans="1:25" ht="36.75" customHeight="1" x14ac:dyDescent="0.2"/>
    <row r="64" spans="1:25" ht="36.75" customHeight="1" x14ac:dyDescent="0.2"/>
    <row r="65" spans="1:34" ht="36.75" customHeight="1" x14ac:dyDescent="0.2"/>
    <row r="66" spans="1:34" s="18" customFormat="1" ht="36.75" customHeight="1" x14ac:dyDescent="0.2">
      <c r="A66" s="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</row>
    <row r="67" spans="1:34" s="18" customFormat="1" ht="36.75" customHeight="1" x14ac:dyDescent="0.2">
      <c r="A67" s="7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</row>
    <row r="68" spans="1:34" ht="36.75" customHeight="1" x14ac:dyDescent="0.2"/>
    <row r="69" spans="1:34" s="18" customFormat="1" ht="36.75" customHeight="1" x14ac:dyDescent="0.2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</row>
    <row r="70" spans="1:34" s="18" customFormat="1" x14ac:dyDescent="0.2">
      <c r="A70" s="7"/>
      <c r="B70" s="6"/>
      <c r="C70" s="6"/>
      <c r="D70" s="6"/>
      <c r="E70" s="6"/>
      <c r="F70" s="6"/>
      <c r="G70" s="6"/>
      <c r="H70" s="6"/>
      <c r="I70" s="413"/>
      <c r="J70" s="413"/>
      <c r="K70" s="413"/>
      <c r="L70" s="413"/>
      <c r="M70" s="413"/>
      <c r="N70" s="413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</row>
    <row r="71" spans="1:34" s="18" customFormat="1" ht="45.75" customHeight="1" x14ac:dyDescent="0.2">
      <c r="A71" s="1000" t="s">
        <v>793</v>
      </c>
      <c r="B71" s="1000"/>
      <c r="C71" s="1000"/>
      <c r="D71" s="1000"/>
      <c r="E71" s="1000"/>
      <c r="F71" s="1000"/>
      <c r="G71" s="1000"/>
      <c r="H71" s="1000"/>
      <c r="I71" s="1000"/>
      <c r="J71" s="922"/>
      <c r="K71" s="922"/>
      <c r="L71" s="922"/>
      <c r="M71" s="922"/>
      <c r="N71" s="922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</row>
  </sheetData>
  <mergeCells count="4">
    <mergeCell ref="A2:I2"/>
    <mergeCell ref="A59:I59"/>
    <mergeCell ref="A62:N62"/>
    <mergeCell ref="A71:I71"/>
  </mergeCells>
  <conditionalFormatting sqref="B47:N48">
    <cfRule type="cellIs" dxfId="5" priority="2" operator="lessThan">
      <formula>0</formula>
    </cfRule>
  </conditionalFormatting>
  <conditionalFormatting sqref="B52:N52">
    <cfRule type="cellIs" priority="1" operator="lessThan">
      <formula>0</formula>
    </cfRule>
  </conditionalFormatting>
  <conditionalFormatting sqref="B53:N53">
    <cfRule type="cellIs" dxfId="4" priority="3" operator="lessThan">
      <formula>0</formula>
    </cfRule>
  </conditionalFormatting>
  <conditionalFormatting sqref="B58:N58">
    <cfRule type="cellIs" dxfId="3" priority="4" operator="lessThan">
      <formula>0</formula>
    </cfRule>
  </conditionalFormatting>
  <pageMargins left="0.7" right="0.7" top="0.75" bottom="0.75" header="0" footer="0"/>
  <pageSetup scale="44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74CC92-ED09-471B-9DA2-C0F8E40C86BD}">
  <sheetPr codeName="Hoja3">
    <tabColor rgb="FF002060"/>
  </sheetPr>
  <dimension ref="A1:L108"/>
  <sheetViews>
    <sheetView showGridLines="0" view="pageBreakPreview" zoomScaleNormal="100" zoomScaleSheetLayoutView="100" workbookViewId="0"/>
  </sheetViews>
  <sheetFormatPr baseColWidth="10" defaultColWidth="11.5703125" defaultRowHeight="15" x14ac:dyDescent="0.25"/>
  <cols>
    <col min="1" max="1" width="61.7109375" bestFit="1" customWidth="1"/>
    <col min="2" max="3" width="11.7109375" style="4" customWidth="1"/>
    <col min="4" max="4" width="11.7109375" style="11" customWidth="1"/>
    <col min="5" max="6" width="11.7109375" style="576" customWidth="1"/>
    <col min="7" max="7" width="11.7109375" style="11" customWidth="1"/>
    <col min="8" max="8" width="11.7109375" style="12" customWidth="1"/>
    <col min="9" max="9" width="3" customWidth="1"/>
  </cols>
  <sheetData>
    <row r="1" spans="1:11" x14ac:dyDescent="0.25">
      <c r="A1" s="129" t="s">
        <v>733</v>
      </c>
      <c r="B1" s="414"/>
      <c r="C1" s="414"/>
      <c r="D1" s="81"/>
      <c r="E1" s="414"/>
      <c r="F1" s="414"/>
      <c r="G1" s="81"/>
      <c r="H1" s="415"/>
    </row>
    <row r="2" spans="1:11" ht="15.75" x14ac:dyDescent="0.25">
      <c r="A2" s="96" t="s">
        <v>480</v>
      </c>
      <c r="B2" s="414"/>
      <c r="C2" s="414"/>
      <c r="D2" s="81"/>
      <c r="E2" s="414"/>
      <c r="F2" s="414"/>
      <c r="G2" s="81"/>
      <c r="H2" s="415"/>
    </row>
    <row r="3" spans="1:11" ht="15.75" thickBot="1" x14ac:dyDescent="0.3">
      <c r="A3" s="173"/>
      <c r="B3" s="416"/>
      <c r="C3" s="416"/>
      <c r="D3" s="417"/>
      <c r="E3" s="416"/>
      <c r="F3" s="416"/>
      <c r="G3" s="417"/>
      <c r="H3" s="418"/>
    </row>
    <row r="4" spans="1:11" ht="15.75" thickBot="1" x14ac:dyDescent="0.3">
      <c r="A4" s="419"/>
      <c r="B4" s="1001" t="s">
        <v>794</v>
      </c>
      <c r="C4" s="1002"/>
      <c r="D4" s="1003"/>
      <c r="E4" s="1001" t="s">
        <v>795</v>
      </c>
      <c r="F4" s="1002"/>
      <c r="G4" s="1002"/>
      <c r="H4" s="1003"/>
    </row>
    <row r="5" spans="1:11" x14ac:dyDescent="0.25">
      <c r="A5" s="420" t="s">
        <v>481</v>
      </c>
      <c r="B5" s="421">
        <v>2023</v>
      </c>
      <c r="C5" s="421">
        <v>2024</v>
      </c>
      <c r="D5" s="422" t="s">
        <v>351</v>
      </c>
      <c r="E5" s="559">
        <v>2023</v>
      </c>
      <c r="F5" s="421">
        <v>2024</v>
      </c>
      <c r="G5" s="560" t="s">
        <v>351</v>
      </c>
      <c r="H5" s="561" t="s">
        <v>353</v>
      </c>
    </row>
    <row r="6" spans="1:11" x14ac:dyDescent="0.25">
      <c r="A6" s="423" t="s">
        <v>482</v>
      </c>
      <c r="B6" s="424">
        <f>SUM(B7:B17)</f>
        <v>255167.03273281499</v>
      </c>
      <c r="C6" s="424">
        <f>SUM(C7:C17)</f>
        <v>262452.16843259102</v>
      </c>
      <c r="D6" s="425">
        <f t="shared" ref="D6:D69" si="0">(C6-B6)/B6</f>
        <v>2.8550458191063752E-2</v>
      </c>
      <c r="E6" s="562">
        <f>SUM(E7:E17)</f>
        <v>2755244.316785329</v>
      </c>
      <c r="F6" s="424">
        <f>SUM(F7:F17)</f>
        <v>2736150.4378353446</v>
      </c>
      <c r="G6" s="563">
        <f t="shared" ref="G6:G69" si="1">(F6-E6)/E6</f>
        <v>-6.9300130059834963E-3</v>
      </c>
      <c r="H6" s="200">
        <f>SUM(H7:H17)</f>
        <v>1</v>
      </c>
      <c r="J6" s="95"/>
      <c r="K6" s="95"/>
    </row>
    <row r="7" spans="1:11" x14ac:dyDescent="0.25">
      <c r="A7" s="426" t="s">
        <v>703</v>
      </c>
      <c r="B7" s="202">
        <v>34278.942633799998</v>
      </c>
      <c r="C7" s="202">
        <v>39088.166057399998</v>
      </c>
      <c r="D7" s="427">
        <f t="shared" si="0"/>
        <v>0.14029672603897564</v>
      </c>
      <c r="E7" s="201">
        <v>466463.44388030004</v>
      </c>
      <c r="F7" s="202">
        <v>449096.38402829994</v>
      </c>
      <c r="G7" s="203">
        <f t="shared" si="1"/>
        <v>-3.7231341662127514E-2</v>
      </c>
      <c r="H7" s="204">
        <f>(F7/$F$6)</f>
        <v>0.16413439035303715</v>
      </c>
      <c r="J7" s="95"/>
      <c r="K7" s="95"/>
    </row>
    <row r="8" spans="1:11" x14ac:dyDescent="0.25">
      <c r="A8" s="426" t="s">
        <v>355</v>
      </c>
      <c r="B8" s="202">
        <v>41529.148633199999</v>
      </c>
      <c r="C8" s="202">
        <v>36127.250727799998</v>
      </c>
      <c r="D8" s="427">
        <f t="shared" si="0"/>
        <v>-0.13007485304144945</v>
      </c>
      <c r="E8" s="201">
        <v>435378.42598419997</v>
      </c>
      <c r="F8" s="202">
        <v>434237.73076680006</v>
      </c>
      <c r="G8" s="203">
        <f t="shared" si="1"/>
        <v>-2.6200085932629844E-3</v>
      </c>
      <c r="H8" s="204">
        <f t="shared" ref="H8:H17" si="2">(F8/$F$6)</f>
        <v>0.1587038946258888</v>
      </c>
      <c r="J8" s="95"/>
      <c r="K8" s="95"/>
    </row>
    <row r="9" spans="1:11" x14ac:dyDescent="0.25">
      <c r="A9" s="426" t="s">
        <v>704</v>
      </c>
      <c r="B9" s="202">
        <v>35376.941362937003</v>
      </c>
      <c r="C9" s="202">
        <v>35612.322483516</v>
      </c>
      <c r="D9" s="427">
        <f t="shared" si="0"/>
        <v>6.6535181253853789E-3</v>
      </c>
      <c r="E9" s="201">
        <v>374149.238443195</v>
      </c>
      <c r="F9" s="202">
        <v>415257.70701140404</v>
      </c>
      <c r="G9" s="203">
        <f t="shared" si="1"/>
        <v>0.10987184883566269</v>
      </c>
      <c r="H9" s="204">
        <f t="shared" si="2"/>
        <v>0.15176713285543159</v>
      </c>
      <c r="J9" s="95"/>
      <c r="K9" s="95"/>
    </row>
    <row r="10" spans="1:11" x14ac:dyDescent="0.25">
      <c r="A10" s="426" t="s">
        <v>358</v>
      </c>
      <c r="B10" s="202">
        <v>26260.713351999999</v>
      </c>
      <c r="C10" s="202">
        <v>30584.334989999999</v>
      </c>
      <c r="D10" s="427">
        <f t="shared" si="0"/>
        <v>0.16464220069142624</v>
      </c>
      <c r="E10" s="201">
        <v>302039.03099699999</v>
      </c>
      <c r="F10" s="202">
        <v>321425.27713200002</v>
      </c>
      <c r="G10" s="203">
        <f t="shared" si="1"/>
        <v>6.4184572672637719E-2</v>
      </c>
      <c r="H10" s="204">
        <f t="shared" si="2"/>
        <v>0.11747353971746149</v>
      </c>
      <c r="J10" s="95"/>
      <c r="K10" s="95"/>
    </row>
    <row r="11" spans="1:11" x14ac:dyDescent="0.25">
      <c r="A11" s="426" t="s">
        <v>357</v>
      </c>
      <c r="B11" s="202">
        <v>31793.491395000001</v>
      </c>
      <c r="C11" s="202">
        <v>31704.168020255998</v>
      </c>
      <c r="D11" s="427">
        <f t="shared" si="0"/>
        <v>-2.8094861817551148E-3</v>
      </c>
      <c r="E11" s="201">
        <v>319060.93235406879</v>
      </c>
      <c r="F11" s="202">
        <v>306299.39720805932</v>
      </c>
      <c r="G11" s="203">
        <f t="shared" si="1"/>
        <v>-3.9997172489446994E-2</v>
      </c>
      <c r="H11" s="204">
        <f t="shared" si="2"/>
        <v>0.11194537879663609</v>
      </c>
      <c r="J11" s="95"/>
      <c r="K11" s="95"/>
    </row>
    <row r="12" spans="1:11" x14ac:dyDescent="0.25">
      <c r="A12" s="426" t="s">
        <v>359</v>
      </c>
      <c r="B12" s="202">
        <v>23181.8</v>
      </c>
      <c r="C12" s="202">
        <v>29558.777622000001</v>
      </c>
      <c r="D12" s="427">
        <f t="shared" si="0"/>
        <v>0.27508552493766669</v>
      </c>
      <c r="E12" s="201">
        <v>200316.72999999998</v>
      </c>
      <c r="F12" s="202">
        <v>206392.33843</v>
      </c>
      <c r="G12" s="203">
        <f t="shared" si="1"/>
        <v>3.0330010029616709E-2</v>
      </c>
      <c r="H12" s="204">
        <f t="shared" si="2"/>
        <v>7.5431648631602122E-2</v>
      </c>
      <c r="J12" s="95"/>
      <c r="K12" s="95"/>
    </row>
    <row r="13" spans="1:11" x14ac:dyDescent="0.25">
      <c r="A13" s="426" t="s">
        <v>360</v>
      </c>
      <c r="B13" s="202">
        <v>19446.06308</v>
      </c>
      <c r="C13" s="202">
        <v>12145.288200000001</v>
      </c>
      <c r="D13" s="427">
        <f t="shared" si="0"/>
        <v>-0.37543716946535788</v>
      </c>
      <c r="E13" s="201">
        <v>173038.76515749999</v>
      </c>
      <c r="F13" s="202">
        <v>145841.09657940001</v>
      </c>
      <c r="G13" s="203">
        <f t="shared" si="1"/>
        <v>-0.15717673755556824</v>
      </c>
      <c r="H13" s="204">
        <f t="shared" si="2"/>
        <v>5.3301563599251339E-2</v>
      </c>
      <c r="J13" s="95"/>
      <c r="K13" s="95"/>
    </row>
    <row r="14" spans="1:11" x14ac:dyDescent="0.25">
      <c r="A14" s="426" t="s">
        <v>705</v>
      </c>
      <c r="B14" s="202">
        <v>12198.10435505</v>
      </c>
      <c r="C14" s="202">
        <v>13928.365215099999</v>
      </c>
      <c r="D14" s="427">
        <f t="shared" si="0"/>
        <v>0.14184670090428214</v>
      </c>
      <c r="E14" s="201">
        <v>147234.22370432</v>
      </c>
      <c r="F14" s="202">
        <v>123763.34449045001</v>
      </c>
      <c r="G14" s="203">
        <f t="shared" si="1"/>
        <v>-0.15941184476922218</v>
      </c>
      <c r="H14" s="204">
        <f t="shared" si="2"/>
        <v>4.5232653431279572E-2</v>
      </c>
      <c r="J14" s="95"/>
      <c r="K14" s="95"/>
    </row>
    <row r="15" spans="1:11" x14ac:dyDescent="0.25">
      <c r="A15" s="426" t="s">
        <v>362</v>
      </c>
      <c r="B15" s="202">
        <v>11622.580859</v>
      </c>
      <c r="C15" s="202">
        <v>13600.625301509999</v>
      </c>
      <c r="D15" s="427">
        <f t="shared" si="0"/>
        <v>0.17018977682381892</v>
      </c>
      <c r="E15" s="201">
        <v>100486.63039980999</v>
      </c>
      <c r="F15" s="202">
        <v>99000.667436310003</v>
      </c>
      <c r="G15" s="203">
        <f t="shared" si="1"/>
        <v>-1.4787668345408039E-2</v>
      </c>
      <c r="H15" s="204">
        <f t="shared" si="2"/>
        <v>3.6182464994370916E-2</v>
      </c>
      <c r="J15" s="95"/>
      <c r="K15" s="95"/>
    </row>
    <row r="16" spans="1:11" x14ac:dyDescent="0.25">
      <c r="A16" s="426" t="s">
        <v>363</v>
      </c>
      <c r="B16" s="202">
        <v>5800.834218</v>
      </c>
      <c r="C16" s="202">
        <v>5377.9952676000003</v>
      </c>
      <c r="D16" s="427">
        <f t="shared" si="0"/>
        <v>-7.2892783091081909E-2</v>
      </c>
      <c r="E16" s="201">
        <v>58066.270983199996</v>
      </c>
      <c r="F16" s="202">
        <v>56618.628817600002</v>
      </c>
      <c r="G16" s="203">
        <f t="shared" si="1"/>
        <v>-2.4930861601545472E-2</v>
      </c>
      <c r="H16" s="204">
        <f t="shared" si="2"/>
        <v>2.0692805495882309E-2</v>
      </c>
      <c r="J16" s="95"/>
      <c r="K16" s="95"/>
    </row>
    <row r="17" spans="1:12" x14ac:dyDescent="0.25">
      <c r="A17" s="360" t="s">
        <v>759</v>
      </c>
      <c r="B17" s="428">
        <v>13678.412843828031</v>
      </c>
      <c r="C17" s="202">
        <v>14724.87454740901</v>
      </c>
      <c r="D17" s="427">
        <f t="shared" si="0"/>
        <v>7.6504614645635793E-2</v>
      </c>
      <c r="E17" s="564">
        <v>179010.62488173554</v>
      </c>
      <c r="F17" s="202">
        <v>178217.86593502108</v>
      </c>
      <c r="G17" s="203">
        <f t="shared" si="1"/>
        <v>-4.4285580659706551E-3</v>
      </c>
      <c r="H17" s="204">
        <f t="shared" si="2"/>
        <v>6.5134527499158601E-2</v>
      </c>
    </row>
    <row r="18" spans="1:12" x14ac:dyDescent="0.25">
      <c r="A18" s="423" t="s">
        <v>706</v>
      </c>
      <c r="B18" s="424">
        <f>SUM(B19:B29)</f>
        <v>9608364.9567449763</v>
      </c>
      <c r="C18" s="424">
        <f>SUM(C19:C29)</f>
        <v>9708363.5841101035</v>
      </c>
      <c r="D18" s="425">
        <f t="shared" si="0"/>
        <v>1.0407455151350092E-2</v>
      </c>
      <c r="E18" s="562">
        <f>SUM(E19:E29)</f>
        <v>100985631.43873219</v>
      </c>
      <c r="F18" s="424">
        <f>SUM(F19:F29)</f>
        <v>107969787.94729178</v>
      </c>
      <c r="G18" s="563">
        <f t="shared" si="1"/>
        <v>6.9159903335326081E-2</v>
      </c>
      <c r="H18" s="200">
        <f>SUM(H19:H29)</f>
        <v>1</v>
      </c>
      <c r="J18" s="95"/>
      <c r="K18" s="95"/>
    </row>
    <row r="19" spans="1:12" x14ac:dyDescent="0.25">
      <c r="A19" s="432" t="s">
        <v>364</v>
      </c>
      <c r="B19" s="202">
        <v>463667.86590000003</v>
      </c>
      <c r="C19" s="202">
        <v>1003809.2185</v>
      </c>
      <c r="D19" s="427">
        <f t="shared" si="0"/>
        <v>1.164931607998241</v>
      </c>
      <c r="E19" s="201">
        <v>8574664.9194999989</v>
      </c>
      <c r="F19" s="202">
        <v>11024314.898399999</v>
      </c>
      <c r="G19" s="203">
        <f t="shared" si="1"/>
        <v>0.28568463046633469</v>
      </c>
      <c r="H19" s="204">
        <f>(F19/$F$18)</f>
        <v>0.10210555293284267</v>
      </c>
      <c r="J19" s="95"/>
      <c r="K19" s="95"/>
      <c r="L19" s="903"/>
    </row>
    <row r="20" spans="1:12" x14ac:dyDescent="0.25">
      <c r="A20" s="432" t="s">
        <v>365</v>
      </c>
      <c r="B20" s="202">
        <v>834053.67449999996</v>
      </c>
      <c r="C20" s="202">
        <v>859894.14214999997</v>
      </c>
      <c r="D20" s="427">
        <f t="shared" si="0"/>
        <v>3.0981780237933604E-2</v>
      </c>
      <c r="E20" s="201">
        <v>8382963.8838400003</v>
      </c>
      <c r="F20" s="202">
        <v>9097000.4821400009</v>
      </c>
      <c r="G20" s="203">
        <f t="shared" si="1"/>
        <v>8.5177105400210854E-2</v>
      </c>
      <c r="H20" s="204">
        <f t="shared" ref="H20:H29" si="3">(F20/$F$18)</f>
        <v>8.4255055558513606E-2</v>
      </c>
      <c r="J20" s="95"/>
      <c r="K20" s="95"/>
      <c r="L20" s="903"/>
    </row>
    <row r="21" spans="1:12" x14ac:dyDescent="0.25">
      <c r="A21" s="432" t="s">
        <v>483</v>
      </c>
      <c r="B21" s="202">
        <v>823130.34643629997</v>
      </c>
      <c r="C21" s="202">
        <v>582409.67200000002</v>
      </c>
      <c r="D21" s="427">
        <f t="shared" si="0"/>
        <v>-0.29244538909115375</v>
      </c>
      <c r="E21" s="201">
        <v>5463300.2013132107</v>
      </c>
      <c r="F21" s="202">
        <v>7280792.2261130791</v>
      </c>
      <c r="G21" s="203">
        <f t="shared" si="1"/>
        <v>0.33267291890037431</v>
      </c>
      <c r="H21" s="204">
        <f t="shared" si="3"/>
        <v>6.743360679440609E-2</v>
      </c>
      <c r="J21" s="95"/>
      <c r="K21" s="95"/>
      <c r="L21" s="903"/>
    </row>
    <row r="22" spans="1:12" x14ac:dyDescent="0.25">
      <c r="A22" s="432" t="s">
        <v>366</v>
      </c>
      <c r="B22" s="202">
        <v>594636.65804000001</v>
      </c>
      <c r="C22" s="202">
        <v>581926.97191999992</v>
      </c>
      <c r="D22" s="427">
        <f t="shared" si="0"/>
        <v>-2.1373869148755258E-2</v>
      </c>
      <c r="E22" s="201">
        <v>6317385.4339200007</v>
      </c>
      <c r="F22" s="202">
        <v>6239557.5524399988</v>
      </c>
      <c r="G22" s="203">
        <f t="shared" si="1"/>
        <v>-1.2319634806849021E-2</v>
      </c>
      <c r="H22" s="204">
        <f t="shared" si="3"/>
        <v>5.7789847243990132E-2</v>
      </c>
      <c r="J22" s="95"/>
      <c r="K22" s="95"/>
      <c r="L22" s="903"/>
    </row>
    <row r="23" spans="1:12" x14ac:dyDescent="0.25">
      <c r="A23" s="432" t="s">
        <v>367</v>
      </c>
      <c r="B23" s="202">
        <v>638632.728</v>
      </c>
      <c r="C23" s="202">
        <v>532062.40500000003</v>
      </c>
      <c r="D23" s="427">
        <f t="shared" si="0"/>
        <v>-0.16687263011675776</v>
      </c>
      <c r="E23" s="201">
        <v>6111936.9449999994</v>
      </c>
      <c r="F23" s="202">
        <v>5765509.7190000005</v>
      </c>
      <c r="G23" s="203">
        <f t="shared" si="1"/>
        <v>-5.6680431934658791E-2</v>
      </c>
      <c r="H23" s="204">
        <f t="shared" si="3"/>
        <v>5.3399287232226318E-2</v>
      </c>
      <c r="J23" s="95"/>
      <c r="K23" s="95"/>
      <c r="L23" s="903"/>
    </row>
    <row r="24" spans="1:12" x14ac:dyDescent="0.25">
      <c r="A24" s="432" t="s">
        <v>369</v>
      </c>
      <c r="B24" s="202">
        <v>445561.38</v>
      </c>
      <c r="C24" s="202">
        <v>356006.84</v>
      </c>
      <c r="D24" s="427">
        <f t="shared" si="0"/>
        <v>-0.20099259949325046</v>
      </c>
      <c r="E24" s="201">
        <v>4488955.6417770004</v>
      </c>
      <c r="F24" s="202">
        <v>4472006.2861599997</v>
      </c>
      <c r="G24" s="203">
        <f t="shared" si="1"/>
        <v>-3.7757903997222703E-3</v>
      </c>
      <c r="H24" s="204">
        <f t="shared" si="3"/>
        <v>4.1419052229158072E-2</v>
      </c>
      <c r="J24" s="95"/>
      <c r="K24" s="95"/>
      <c r="L24" s="903"/>
    </row>
    <row r="25" spans="1:12" x14ac:dyDescent="0.25">
      <c r="A25" s="432" t="s">
        <v>368</v>
      </c>
      <c r="B25" s="430">
        <v>389128.40152399999</v>
      </c>
      <c r="C25" s="430">
        <v>426688.750245</v>
      </c>
      <c r="D25" s="427">
        <f t="shared" si="0"/>
        <v>9.6524305534874802E-2</v>
      </c>
      <c r="E25" s="201">
        <v>4443887.768592</v>
      </c>
      <c r="F25" s="202">
        <v>4279932.6984890001</v>
      </c>
      <c r="G25" s="203">
        <f t="shared" si="1"/>
        <v>-3.689451188704241E-2</v>
      </c>
      <c r="H25" s="204">
        <f t="shared" si="3"/>
        <v>3.9640095436497096E-2</v>
      </c>
      <c r="J25" s="95"/>
      <c r="K25" s="95"/>
      <c r="L25" s="903"/>
    </row>
    <row r="26" spans="1:12" x14ac:dyDescent="0.25">
      <c r="A26" s="432" t="s">
        <v>484</v>
      </c>
      <c r="B26" s="202">
        <v>351110.55087444797</v>
      </c>
      <c r="C26" s="202">
        <v>343907.75896007702</v>
      </c>
      <c r="D26" s="427">
        <f t="shared" si="0"/>
        <v>-2.0514313501637186E-2</v>
      </c>
      <c r="E26" s="201">
        <v>3951678.9400923504</v>
      </c>
      <c r="F26" s="202">
        <v>3593862.0874470645</v>
      </c>
      <c r="G26" s="203">
        <f t="shared" si="1"/>
        <v>-9.0548057691378067E-2</v>
      </c>
      <c r="H26" s="204">
        <f t="shared" si="3"/>
        <v>3.3285812223707439E-2</v>
      </c>
      <c r="J26" s="95"/>
      <c r="K26" s="95"/>
      <c r="L26" s="903"/>
    </row>
    <row r="27" spans="1:12" x14ac:dyDescent="0.25">
      <c r="A27" s="432" t="s">
        <v>371</v>
      </c>
      <c r="B27" s="202">
        <v>394057.11525399995</v>
      </c>
      <c r="C27" s="202">
        <v>279497.13782999996</v>
      </c>
      <c r="D27" s="427">
        <f t="shared" si="0"/>
        <v>-0.29071922061388822</v>
      </c>
      <c r="E27" s="201">
        <v>3890159.8781599998</v>
      </c>
      <c r="F27" s="202">
        <v>3401754.5296739996</v>
      </c>
      <c r="G27" s="203">
        <f t="shared" si="1"/>
        <v>-0.12554891412766567</v>
      </c>
      <c r="H27" s="204">
        <f t="shared" si="3"/>
        <v>3.1506540805050512E-2</v>
      </c>
      <c r="J27" s="95"/>
      <c r="K27" s="95"/>
    </row>
    <row r="28" spans="1:12" x14ac:dyDescent="0.25">
      <c r="A28" s="432" t="s">
        <v>718</v>
      </c>
      <c r="B28" s="202">
        <v>0</v>
      </c>
      <c r="C28" s="202">
        <v>404319.87377036101</v>
      </c>
      <c r="D28" s="427" t="s">
        <v>275</v>
      </c>
      <c r="E28" s="201">
        <v>0</v>
      </c>
      <c r="F28" s="202">
        <v>3205932.960001749</v>
      </c>
      <c r="G28" s="203" t="s">
        <v>275</v>
      </c>
      <c r="H28" s="204">
        <f t="shared" si="3"/>
        <v>2.9692870764614333E-2</v>
      </c>
      <c r="J28" s="95"/>
      <c r="K28" s="95"/>
    </row>
    <row r="29" spans="1:12" x14ac:dyDescent="0.25">
      <c r="A29" s="360" t="s">
        <v>796</v>
      </c>
      <c r="B29" s="429">
        <v>4674386.2362162285</v>
      </c>
      <c r="C29" s="430">
        <v>4337840.8137346655</v>
      </c>
      <c r="D29" s="431">
        <f t="shared" si="0"/>
        <v>-7.1997777991487946E-2</v>
      </c>
      <c r="E29" s="565">
        <v>49360697.826537639</v>
      </c>
      <c r="F29" s="430">
        <v>49609124.50742688</v>
      </c>
      <c r="G29" s="566">
        <f t="shared" si="1"/>
        <v>5.0328842951584147E-3</v>
      </c>
      <c r="H29" s="204">
        <f t="shared" si="3"/>
        <v>0.45947227877899371</v>
      </c>
      <c r="J29" s="95"/>
      <c r="K29" s="95"/>
    </row>
    <row r="30" spans="1:12" x14ac:dyDescent="0.25">
      <c r="A30" s="423" t="s">
        <v>485</v>
      </c>
      <c r="B30" s="424">
        <f>SUM(B31:B41)</f>
        <v>149162.44567790601</v>
      </c>
      <c r="C30" s="424">
        <f>SUM(C31:C41)</f>
        <v>111390.39680736301</v>
      </c>
      <c r="D30" s="425">
        <f t="shared" si="0"/>
        <v>-0.25322760497039642</v>
      </c>
      <c r="E30" s="562">
        <f>SUM(E31:E41)</f>
        <v>1469127.1631768683</v>
      </c>
      <c r="F30" s="424">
        <f>SUM(F31:F41)</f>
        <v>1270646.132794979</v>
      </c>
      <c r="G30" s="563">
        <f t="shared" si="1"/>
        <v>-0.13510132775211248</v>
      </c>
      <c r="H30" s="200">
        <f>SUM(H31:H41)</f>
        <v>1</v>
      </c>
      <c r="J30" s="95"/>
      <c r="K30" s="95"/>
    </row>
    <row r="31" spans="1:12" x14ac:dyDescent="0.25">
      <c r="A31" s="432" t="s">
        <v>355</v>
      </c>
      <c r="B31" s="430">
        <v>55368.814981099997</v>
      </c>
      <c r="C31" s="430">
        <v>32214.636514899998</v>
      </c>
      <c r="D31" s="431">
        <f t="shared" si="0"/>
        <v>-0.41818085639188085</v>
      </c>
      <c r="E31" s="567">
        <v>527979.41925230005</v>
      </c>
      <c r="F31" s="430">
        <v>319068.81433700002</v>
      </c>
      <c r="G31" s="566">
        <f t="shared" si="1"/>
        <v>-0.39567944752685535</v>
      </c>
      <c r="H31" s="568">
        <f t="shared" ref="H31:H41" si="4">(F31/$F$30)</f>
        <v>0.2511075319098951</v>
      </c>
      <c r="J31" s="95"/>
      <c r="K31" s="95"/>
    </row>
    <row r="32" spans="1:12" x14ac:dyDescent="0.25">
      <c r="A32" s="432" t="s">
        <v>372</v>
      </c>
      <c r="B32" s="430">
        <v>16146.343682748999</v>
      </c>
      <c r="C32" s="430">
        <v>16227.625627029</v>
      </c>
      <c r="D32" s="431">
        <f t="shared" si="0"/>
        <v>5.0340774281203895E-3</v>
      </c>
      <c r="E32" s="567">
        <v>171117.443582857</v>
      </c>
      <c r="F32" s="430">
        <v>163045.83413545298</v>
      </c>
      <c r="G32" s="566">
        <f t="shared" si="1"/>
        <v>-4.716999785878434E-2</v>
      </c>
      <c r="H32" s="568">
        <f t="shared" si="4"/>
        <v>0.12831726310519587</v>
      </c>
      <c r="J32" s="95"/>
      <c r="K32" s="95"/>
    </row>
    <row r="33" spans="1:11" x14ac:dyDescent="0.25">
      <c r="A33" s="432" t="s">
        <v>373</v>
      </c>
      <c r="B33" s="430">
        <v>8851.4804000000004</v>
      </c>
      <c r="C33" s="430">
        <v>6274.0145000000002</v>
      </c>
      <c r="D33" s="431">
        <f t="shared" si="0"/>
        <v>-0.29119037534105596</v>
      </c>
      <c r="E33" s="567">
        <v>84710.034411799992</v>
      </c>
      <c r="F33" s="430">
        <v>93247.276100000017</v>
      </c>
      <c r="G33" s="566">
        <f t="shared" si="1"/>
        <v>0.10078194097641399</v>
      </c>
      <c r="H33" s="568">
        <f t="shared" si="4"/>
        <v>7.3385715891558637E-2</v>
      </c>
      <c r="J33" s="95"/>
      <c r="K33" s="95"/>
    </row>
    <row r="34" spans="1:11" x14ac:dyDescent="0.25">
      <c r="A34" s="432" t="s">
        <v>376</v>
      </c>
      <c r="B34" s="430">
        <v>4627.7435439999999</v>
      </c>
      <c r="C34" s="430">
        <v>2681.2408800000003</v>
      </c>
      <c r="D34" s="431">
        <f t="shared" si="0"/>
        <v>-0.42061593203964281</v>
      </c>
      <c r="E34" s="567">
        <v>57297.028550399998</v>
      </c>
      <c r="F34" s="430">
        <v>91991.114176999967</v>
      </c>
      <c r="G34" s="566">
        <f t="shared" si="1"/>
        <v>0.60551282508624549</v>
      </c>
      <c r="H34" s="568">
        <f t="shared" si="4"/>
        <v>7.2397114981691671E-2</v>
      </c>
      <c r="J34" s="95"/>
      <c r="K34" s="95"/>
    </row>
    <row r="35" spans="1:11" x14ac:dyDescent="0.25">
      <c r="A35" s="432" t="s">
        <v>359</v>
      </c>
      <c r="B35" s="430">
        <v>12402.263000000001</v>
      </c>
      <c r="C35" s="430">
        <v>5095.2239740000005</v>
      </c>
      <c r="D35" s="431">
        <f t="shared" si="0"/>
        <v>-0.58916981731479168</v>
      </c>
      <c r="E35" s="567">
        <v>56734.253600000004</v>
      </c>
      <c r="F35" s="430">
        <v>56177.688520000003</v>
      </c>
      <c r="G35" s="566">
        <f t="shared" si="1"/>
        <v>-9.8100361718691988E-3</v>
      </c>
      <c r="H35" s="568">
        <f t="shared" si="4"/>
        <v>4.4211906895296374E-2</v>
      </c>
      <c r="J35" s="95"/>
      <c r="K35" s="95"/>
    </row>
    <row r="36" spans="1:11" x14ac:dyDescent="0.25">
      <c r="A36" s="432" t="s">
        <v>374</v>
      </c>
      <c r="B36" s="430">
        <v>5561.9880439999997</v>
      </c>
      <c r="C36" s="430">
        <v>4529.9726500000006</v>
      </c>
      <c r="D36" s="431">
        <f t="shared" si="0"/>
        <v>-0.18554793462982841</v>
      </c>
      <c r="E36" s="567">
        <v>59345.765145999998</v>
      </c>
      <c r="F36" s="430">
        <v>54106.194078000008</v>
      </c>
      <c r="G36" s="566">
        <f t="shared" si="1"/>
        <v>-8.8288878829177006E-2</v>
      </c>
      <c r="H36" s="568">
        <f t="shared" si="4"/>
        <v>4.2581638334652012E-2</v>
      </c>
      <c r="J36" s="95"/>
      <c r="K36" s="95"/>
    </row>
    <row r="37" spans="1:11" x14ac:dyDescent="0.25">
      <c r="A37" s="432" t="s">
        <v>399</v>
      </c>
      <c r="B37" s="430">
        <v>3373.6436401999999</v>
      </c>
      <c r="C37" s="430">
        <v>5271.9239432000004</v>
      </c>
      <c r="D37" s="431">
        <f t="shared" si="0"/>
        <v>0.56267955523822444</v>
      </c>
      <c r="E37" s="567">
        <v>39577.190063419999</v>
      </c>
      <c r="F37" s="430">
        <v>53607.869778599998</v>
      </c>
      <c r="G37" s="566">
        <f t="shared" si="1"/>
        <v>0.3545142970659792</v>
      </c>
      <c r="H37" s="568">
        <f t="shared" si="4"/>
        <v>4.2189456525304453E-2</v>
      </c>
      <c r="J37" s="95"/>
      <c r="K37" s="95"/>
    </row>
    <row r="38" spans="1:11" x14ac:dyDescent="0.25">
      <c r="A38" s="432" t="s">
        <v>375</v>
      </c>
      <c r="B38" s="430">
        <v>5480.0290662090001</v>
      </c>
      <c r="C38" s="430">
        <v>4720.003162811</v>
      </c>
      <c r="D38" s="431">
        <f t="shared" si="0"/>
        <v>-0.13869012266458183</v>
      </c>
      <c r="E38" s="567">
        <v>58408.916542826999</v>
      </c>
      <c r="F38" s="430">
        <v>50751.116220830998</v>
      </c>
      <c r="G38" s="566">
        <f t="shared" si="1"/>
        <v>-0.13110670040217395</v>
      </c>
      <c r="H38" s="568">
        <f t="shared" si="4"/>
        <v>3.9941188117573079E-2</v>
      </c>
      <c r="J38" s="95"/>
      <c r="K38" s="95"/>
    </row>
    <row r="39" spans="1:11" x14ac:dyDescent="0.25">
      <c r="A39" s="432" t="s">
        <v>754</v>
      </c>
      <c r="B39" s="430">
        <v>3659.9082309999999</v>
      </c>
      <c r="C39" s="430">
        <v>4158.4857190000002</v>
      </c>
      <c r="D39" s="431">
        <f t="shared" si="0"/>
        <v>0.13622677305867137</v>
      </c>
      <c r="E39" s="567">
        <v>40063.434129900001</v>
      </c>
      <c r="F39" s="430">
        <v>46595.991887100012</v>
      </c>
      <c r="G39" s="566">
        <f t="shared" si="1"/>
        <v>0.16305536205456375</v>
      </c>
      <c r="H39" s="984">
        <f t="shared" si="4"/>
        <v>3.6671100383082307E-2</v>
      </c>
      <c r="J39" s="95"/>
      <c r="K39" s="95"/>
    </row>
    <row r="40" spans="1:11" x14ac:dyDescent="0.25">
      <c r="A40" s="432" t="s">
        <v>377</v>
      </c>
      <c r="B40" s="430">
        <v>5734.6930639800003</v>
      </c>
      <c r="C40" s="430">
        <v>4873.1903599500001</v>
      </c>
      <c r="D40" s="431">
        <f t="shared" si="0"/>
        <v>-0.15022647148129994</v>
      </c>
      <c r="E40" s="567">
        <v>55367.258594520004</v>
      </c>
      <c r="F40" s="430">
        <v>46581.991466259999</v>
      </c>
      <c r="G40" s="566">
        <f t="shared" si="1"/>
        <v>-0.15867260455495139</v>
      </c>
      <c r="H40" s="984">
        <f t="shared" si="4"/>
        <v>3.6660082035425423E-2</v>
      </c>
      <c r="J40" s="95"/>
      <c r="K40" s="95"/>
    </row>
    <row r="41" spans="1:11" x14ac:dyDescent="0.25">
      <c r="A41" s="360" t="s">
        <v>797</v>
      </c>
      <c r="B41" s="429">
        <v>27955.538024668029</v>
      </c>
      <c r="C41" s="430">
        <v>25344.079476473024</v>
      </c>
      <c r="D41" s="431">
        <f>(C41-B41)/B41</f>
        <v>-9.3414712529969857E-2</v>
      </c>
      <c r="E41" s="565">
        <v>318526.41930284421</v>
      </c>
      <c r="F41" s="430">
        <v>295472.24209473492</v>
      </c>
      <c r="G41" s="203">
        <f t="shared" si="1"/>
        <v>-7.2377598249362657E-2</v>
      </c>
      <c r="H41" s="204">
        <f t="shared" si="4"/>
        <v>0.23253700182032497</v>
      </c>
      <c r="J41" s="95"/>
      <c r="K41" s="95"/>
    </row>
    <row r="42" spans="1:11" x14ac:dyDescent="0.25">
      <c r="A42" s="423" t="s">
        <v>486</v>
      </c>
      <c r="B42" s="424">
        <f>SUM(B43:B53)</f>
        <v>292667.07483644539</v>
      </c>
      <c r="C42" s="424">
        <f>SUM(C43:C53)</f>
        <v>344967.7855377759</v>
      </c>
      <c r="D42" s="425">
        <f t="shared" si="0"/>
        <v>0.178703773666916</v>
      </c>
      <c r="E42" s="562">
        <f>SUM(E43:E53)</f>
        <v>3041393.6459926548</v>
      </c>
      <c r="F42" s="424">
        <f>SUM(F43:F53)</f>
        <v>3510150.1852801209</v>
      </c>
      <c r="G42" s="563">
        <f t="shared" si="1"/>
        <v>0.15412557328943607</v>
      </c>
      <c r="H42" s="200">
        <f>SUM(H43:H53)</f>
        <v>0.99999999999999989</v>
      </c>
      <c r="J42" s="95"/>
      <c r="K42" s="95"/>
    </row>
    <row r="43" spans="1:11" x14ac:dyDescent="0.25">
      <c r="A43" s="426" t="s">
        <v>371</v>
      </c>
      <c r="B43" s="202">
        <v>12008.498859346899</v>
      </c>
      <c r="C43" s="202">
        <v>41079.122466699802</v>
      </c>
      <c r="D43" s="427">
        <f t="shared" si="0"/>
        <v>2.4208374375391295</v>
      </c>
      <c r="E43" s="201">
        <v>106355.04710559413</v>
      </c>
      <c r="F43" s="202">
        <v>387947.51156149164</v>
      </c>
      <c r="G43" s="203">
        <f t="shared" si="1"/>
        <v>2.6476643292378941</v>
      </c>
      <c r="H43" s="204">
        <f t="shared" ref="H43:H53" si="5">(F43/$F$42)</f>
        <v>0.11052162758971301</v>
      </c>
      <c r="J43" s="95"/>
      <c r="K43" s="95"/>
    </row>
    <row r="44" spans="1:11" x14ac:dyDescent="0.25">
      <c r="A44" s="426" t="s">
        <v>355</v>
      </c>
      <c r="B44" s="202">
        <v>38836.212481955998</v>
      </c>
      <c r="C44" s="202">
        <v>41184.478004466902</v>
      </c>
      <c r="D44" s="427">
        <f t="shared" si="0"/>
        <v>6.0465873792454689E-2</v>
      </c>
      <c r="E44" s="201">
        <v>391230.21499763231</v>
      </c>
      <c r="F44" s="202">
        <v>367928.6636584464</v>
      </c>
      <c r="G44" s="203">
        <f t="shared" si="1"/>
        <v>-5.9559692595130803E-2</v>
      </c>
      <c r="H44" s="204">
        <f t="shared" si="5"/>
        <v>0.10481849614337357</v>
      </c>
      <c r="J44" s="95"/>
      <c r="K44" s="95"/>
    </row>
    <row r="45" spans="1:11" x14ac:dyDescent="0.25">
      <c r="A45" s="426" t="s">
        <v>359</v>
      </c>
      <c r="B45" s="202">
        <v>35310.862334959398</v>
      </c>
      <c r="C45" s="202">
        <v>29956.0465627995</v>
      </c>
      <c r="D45" s="427">
        <f t="shared" si="0"/>
        <v>-0.15164783350131841</v>
      </c>
      <c r="E45" s="201">
        <v>222351.93607293011</v>
      </c>
      <c r="F45" s="202">
        <v>258153.8334825061</v>
      </c>
      <c r="G45" s="203">
        <f t="shared" si="1"/>
        <v>0.16101455216397659</v>
      </c>
      <c r="H45" s="204">
        <f t="shared" si="5"/>
        <v>7.3544953878349403E-2</v>
      </c>
      <c r="J45" s="95"/>
      <c r="K45" s="95"/>
    </row>
    <row r="46" spans="1:11" x14ac:dyDescent="0.25">
      <c r="A46" s="426" t="s">
        <v>372</v>
      </c>
      <c r="B46" s="202">
        <v>23384.5552560293</v>
      </c>
      <c r="C46" s="202">
        <v>22770.891458342499</v>
      </c>
      <c r="D46" s="427">
        <f t="shared" si="0"/>
        <v>-2.6242269351202566E-2</v>
      </c>
      <c r="E46" s="201">
        <v>244266.99280162342</v>
      </c>
      <c r="F46" s="202">
        <v>217777.3744497594</v>
      </c>
      <c r="G46" s="203">
        <f t="shared" si="1"/>
        <v>-0.10844534518577806</v>
      </c>
      <c r="H46" s="204">
        <f t="shared" si="5"/>
        <v>6.2042181375319153E-2</v>
      </c>
      <c r="J46" s="95"/>
      <c r="K46" s="95"/>
    </row>
    <row r="47" spans="1:11" x14ac:dyDescent="0.25">
      <c r="A47" s="426" t="s">
        <v>369</v>
      </c>
      <c r="B47" s="202">
        <v>15280.472246052899</v>
      </c>
      <c r="C47" s="202">
        <v>17361.515216026401</v>
      </c>
      <c r="D47" s="427">
        <f t="shared" si="0"/>
        <v>0.13618970254738402</v>
      </c>
      <c r="E47" s="201">
        <v>222108.8157753853</v>
      </c>
      <c r="F47" s="202">
        <v>195078.213283105</v>
      </c>
      <c r="G47" s="203">
        <f t="shared" si="1"/>
        <v>-0.12169981816307496</v>
      </c>
      <c r="H47" s="204">
        <f t="shared" si="5"/>
        <v>5.5575460588885642E-2</v>
      </c>
      <c r="J47" s="95"/>
      <c r="K47" s="95"/>
    </row>
    <row r="48" spans="1:11" x14ac:dyDescent="0.25">
      <c r="A48" s="426" t="s">
        <v>356</v>
      </c>
      <c r="B48" s="202">
        <v>14632.915025808099</v>
      </c>
      <c r="C48" s="202">
        <v>14876.0950559628</v>
      </c>
      <c r="D48" s="427">
        <f t="shared" si="0"/>
        <v>1.6618700356409086E-2</v>
      </c>
      <c r="E48" s="201">
        <v>155807.56229717378</v>
      </c>
      <c r="F48" s="202">
        <v>177777.93573688899</v>
      </c>
      <c r="G48" s="203">
        <f t="shared" si="1"/>
        <v>0.14100967318781896</v>
      </c>
      <c r="H48" s="204">
        <f t="shared" si="5"/>
        <v>5.0646817473054009E-2</v>
      </c>
      <c r="J48" s="95"/>
      <c r="K48" s="95"/>
    </row>
    <row r="49" spans="1:11" x14ac:dyDescent="0.25">
      <c r="A49" s="426" t="s">
        <v>374</v>
      </c>
      <c r="B49" s="202">
        <v>11306.1410779857</v>
      </c>
      <c r="C49" s="202">
        <v>13976.328998106101</v>
      </c>
      <c r="D49" s="427">
        <f t="shared" si="0"/>
        <v>0.23617146661291452</v>
      </c>
      <c r="E49" s="201">
        <v>132821.59786481073</v>
      </c>
      <c r="F49" s="202">
        <v>144370.96622504212</v>
      </c>
      <c r="G49" s="203">
        <f t="shared" si="1"/>
        <v>8.6953993521344655E-2</v>
      </c>
      <c r="H49" s="571">
        <f t="shared" si="5"/>
        <v>4.1129569563850693E-2</v>
      </c>
      <c r="J49" s="95"/>
      <c r="K49" s="95"/>
    </row>
    <row r="50" spans="1:11" x14ac:dyDescent="0.25">
      <c r="A50" s="426" t="s">
        <v>754</v>
      </c>
      <c r="B50" s="202">
        <v>16110.0775103464</v>
      </c>
      <c r="C50" s="202">
        <v>16892.010976453301</v>
      </c>
      <c r="D50" s="427">
        <f t="shared" si="0"/>
        <v>4.8536915207559879E-2</v>
      </c>
      <c r="E50" s="201">
        <v>110568.534605365</v>
      </c>
      <c r="F50" s="202">
        <v>143110.39195857497</v>
      </c>
      <c r="G50" s="203">
        <f t="shared" si="1"/>
        <v>0.29431390647761174</v>
      </c>
      <c r="H50" s="571">
        <f t="shared" si="5"/>
        <v>4.0770446962272729E-2</v>
      </c>
      <c r="J50" s="95"/>
      <c r="K50" s="95"/>
    </row>
    <row r="51" spans="1:11" x14ac:dyDescent="0.25">
      <c r="A51" s="426" t="s">
        <v>521</v>
      </c>
      <c r="B51" s="202">
        <v>9217.4758195563008</v>
      </c>
      <c r="C51" s="202">
        <v>10918.3266626028</v>
      </c>
      <c r="D51" s="427">
        <f t="shared" si="0"/>
        <v>0.18452457878304176</v>
      </c>
      <c r="E51" s="201">
        <v>66443.293971412</v>
      </c>
      <c r="F51" s="202">
        <v>136323.95739330101</v>
      </c>
      <c r="G51" s="203">
        <f t="shared" si="1"/>
        <v>1.0517338808030194</v>
      </c>
      <c r="H51" s="204">
        <f t="shared" si="5"/>
        <v>3.8837072546063132E-2</v>
      </c>
      <c r="J51" s="95"/>
      <c r="K51" s="95"/>
    </row>
    <row r="52" spans="1:11" x14ac:dyDescent="0.25">
      <c r="A52" s="426" t="s">
        <v>373</v>
      </c>
      <c r="B52" s="202">
        <v>6438.3388368402002</v>
      </c>
      <c r="C52" s="202">
        <v>9671.6267454675999</v>
      </c>
      <c r="D52" s="427">
        <f t="shared" si="0"/>
        <v>0.50219287778495181</v>
      </c>
      <c r="E52" s="201">
        <v>104350.04593418111</v>
      </c>
      <c r="F52" s="202">
        <v>132744.34036480519</v>
      </c>
      <c r="G52" s="203">
        <f t="shared" si="1"/>
        <v>0.27210619963247368</v>
      </c>
      <c r="H52" s="204">
        <f t="shared" si="5"/>
        <v>3.7817282269422832E-2</v>
      </c>
      <c r="J52" s="95"/>
      <c r="K52" s="95"/>
    </row>
    <row r="53" spans="1:11" x14ac:dyDescent="0.25">
      <c r="A53" s="360" t="s">
        <v>798</v>
      </c>
      <c r="B53" s="429">
        <v>110141.52538756418</v>
      </c>
      <c r="C53" s="430">
        <v>126281.3433908482</v>
      </c>
      <c r="D53" s="431">
        <f t="shared" si="0"/>
        <v>0.14653708441472454</v>
      </c>
      <c r="E53" s="565">
        <v>1285089.6045665466</v>
      </c>
      <c r="F53" s="430">
        <v>1348936.9971661996</v>
      </c>
      <c r="G53" s="203">
        <f t="shared" si="1"/>
        <v>4.9683222378246808E-2</v>
      </c>
      <c r="H53" s="204">
        <f t="shared" si="5"/>
        <v>0.38429609160969569</v>
      </c>
    </row>
    <row r="54" spans="1:11" x14ac:dyDescent="0.25">
      <c r="A54" s="423" t="s">
        <v>487</v>
      </c>
      <c r="B54" s="424">
        <f>SUM(B55:B65)</f>
        <v>25740.942244546997</v>
      </c>
      <c r="C54" s="424">
        <f>SUM(C55:C65)</f>
        <v>25615.137440770002</v>
      </c>
      <c r="D54" s="425">
        <f t="shared" si="0"/>
        <v>-4.8873426070347387E-3</v>
      </c>
      <c r="E54" s="562">
        <f>SUM(E55:E65)</f>
        <v>273335.49825697002</v>
      </c>
      <c r="F54" s="424">
        <f>SUM(F55:F65)</f>
        <v>291318.66761629301</v>
      </c>
      <c r="G54" s="563">
        <f t="shared" si="1"/>
        <v>6.579156192298348E-2</v>
      </c>
      <c r="H54" s="200">
        <f>SUM(H55:H65)</f>
        <v>1</v>
      </c>
      <c r="J54" s="95"/>
      <c r="K54" s="95"/>
    </row>
    <row r="55" spans="1:11" x14ac:dyDescent="0.25">
      <c r="A55" s="426" t="s">
        <v>374</v>
      </c>
      <c r="B55" s="202">
        <v>2536.5317839999998</v>
      </c>
      <c r="C55" s="202">
        <v>2676.3646920000001</v>
      </c>
      <c r="D55" s="427">
        <f t="shared" si="0"/>
        <v>5.5127599378821869E-2</v>
      </c>
      <c r="E55" s="201">
        <v>27000.023099999999</v>
      </c>
      <c r="F55" s="202">
        <v>28698.875656999997</v>
      </c>
      <c r="G55" s="203">
        <f t="shared" si="1"/>
        <v>6.2920411242166616E-2</v>
      </c>
      <c r="H55" s="204">
        <f t="shared" ref="H55:H65" si="6">(F55/$F$54)</f>
        <v>9.8513685689378433E-2</v>
      </c>
      <c r="J55" s="95"/>
      <c r="K55" s="95"/>
    </row>
    <row r="56" spans="1:11" x14ac:dyDescent="0.25">
      <c r="A56" s="426" t="s">
        <v>372</v>
      </c>
      <c r="B56" s="202">
        <v>3139.8345725720001</v>
      </c>
      <c r="C56" s="202">
        <v>2743.9933073890002</v>
      </c>
      <c r="D56" s="427">
        <f t="shared" si="0"/>
        <v>-0.1260707390895266</v>
      </c>
      <c r="E56" s="201">
        <v>30632.737975145996</v>
      </c>
      <c r="F56" s="202">
        <v>26889.289492045995</v>
      </c>
      <c r="G56" s="203">
        <f t="shared" si="1"/>
        <v>-0.1222041753543958</v>
      </c>
      <c r="H56" s="204">
        <f t="shared" si="6"/>
        <v>9.2301978833237389E-2</v>
      </c>
      <c r="J56" s="95"/>
      <c r="K56" s="95"/>
    </row>
    <row r="57" spans="1:11" x14ac:dyDescent="0.25">
      <c r="A57" s="426" t="s">
        <v>371</v>
      </c>
      <c r="B57" s="202">
        <v>1410.64909246</v>
      </c>
      <c r="C57" s="202">
        <v>1591.3472480999999</v>
      </c>
      <c r="D57" s="427">
        <f t="shared" si="0"/>
        <v>0.128095751527323</v>
      </c>
      <c r="E57" s="201">
        <v>5848.7655101700002</v>
      </c>
      <c r="F57" s="202">
        <v>21542.33984298</v>
      </c>
      <c r="G57" s="203">
        <f t="shared" si="1"/>
        <v>2.6832285044633033</v>
      </c>
      <c r="H57" s="571">
        <f t="shared" si="6"/>
        <v>7.3947680796598456E-2</v>
      </c>
      <c r="J57" s="95"/>
      <c r="K57" s="95"/>
    </row>
    <row r="58" spans="1:11" x14ac:dyDescent="0.25">
      <c r="A58" s="426" t="s">
        <v>375</v>
      </c>
      <c r="B58" s="202">
        <v>1417.7831538760001</v>
      </c>
      <c r="C58" s="202">
        <v>2150.279795082</v>
      </c>
      <c r="D58" s="427">
        <f t="shared" si="0"/>
        <v>0.51664927686823414</v>
      </c>
      <c r="E58" s="201">
        <v>25913.316341686001</v>
      </c>
      <c r="F58" s="202">
        <v>21451.835166141002</v>
      </c>
      <c r="G58" s="203">
        <f t="shared" si="1"/>
        <v>-0.17216944048060509</v>
      </c>
      <c r="H58" s="571">
        <f t="shared" si="6"/>
        <v>7.3637008371863197E-2</v>
      </c>
      <c r="J58" s="95"/>
      <c r="K58" s="95"/>
    </row>
    <row r="59" spans="1:11" x14ac:dyDescent="0.25">
      <c r="A59" s="426" t="s">
        <v>378</v>
      </c>
      <c r="B59" s="202">
        <v>1636.2043268000002</v>
      </c>
      <c r="C59" s="202">
        <v>1903.8298328999999</v>
      </c>
      <c r="D59" s="427">
        <f t="shared" si="0"/>
        <v>0.16356484438799107</v>
      </c>
      <c r="E59" s="201">
        <v>18680.5390219</v>
      </c>
      <c r="F59" s="202">
        <v>20528.0622172</v>
      </c>
      <c r="G59" s="203">
        <f t="shared" si="1"/>
        <v>9.8900957468843337E-2</v>
      </c>
      <c r="H59" s="204">
        <f t="shared" si="6"/>
        <v>7.0466003381006462E-2</v>
      </c>
      <c r="J59" s="95"/>
      <c r="K59" s="95"/>
    </row>
    <row r="60" spans="1:11" x14ac:dyDescent="0.25">
      <c r="A60" s="426" t="s">
        <v>379</v>
      </c>
      <c r="B60" s="202">
        <v>1595.6203350000001</v>
      </c>
      <c r="C60" s="202">
        <v>1397.7688900000001</v>
      </c>
      <c r="D60" s="427">
        <f t="shared" si="0"/>
        <v>-0.12399656776748211</v>
      </c>
      <c r="E60" s="201">
        <v>18760.113928000002</v>
      </c>
      <c r="F60" s="202">
        <v>18183.812098999999</v>
      </c>
      <c r="G60" s="203">
        <f t="shared" si="1"/>
        <v>-3.07195271420957E-2</v>
      </c>
      <c r="H60" s="204">
        <f t="shared" si="6"/>
        <v>6.2418973173907946E-2</v>
      </c>
      <c r="J60" s="95"/>
      <c r="K60" s="95"/>
    </row>
    <row r="61" spans="1:11" x14ac:dyDescent="0.25">
      <c r="A61" s="426" t="s">
        <v>376</v>
      </c>
      <c r="B61" s="202">
        <v>657.30614400000002</v>
      </c>
      <c r="C61" s="202">
        <v>804.66278399999999</v>
      </c>
      <c r="D61" s="427">
        <f t="shared" si="0"/>
        <v>0.22418266030995743</v>
      </c>
      <c r="E61" s="201">
        <v>7660.557260900001</v>
      </c>
      <c r="F61" s="202">
        <v>16105.893942000001</v>
      </c>
      <c r="G61" s="203">
        <f t="shared" si="1"/>
        <v>1.102444168677593</v>
      </c>
      <c r="H61" s="571">
        <f t="shared" si="6"/>
        <v>5.528617192226655E-2</v>
      </c>
      <c r="J61" s="95"/>
      <c r="K61" s="95"/>
    </row>
    <row r="62" spans="1:11" x14ac:dyDescent="0.25">
      <c r="A62" s="426" t="s">
        <v>373</v>
      </c>
      <c r="B62" s="202">
        <v>1765.3604</v>
      </c>
      <c r="C62" s="202">
        <v>815.84820000000002</v>
      </c>
      <c r="D62" s="427">
        <f t="shared" si="0"/>
        <v>-0.53785742559989447</v>
      </c>
      <c r="E62" s="201">
        <v>15142.5928243</v>
      </c>
      <c r="F62" s="202">
        <v>15885.6877</v>
      </c>
      <c r="G62" s="203">
        <f t="shared" si="1"/>
        <v>4.9073159684220179E-2</v>
      </c>
      <c r="H62" s="571">
        <f t="shared" si="6"/>
        <v>5.4530277204630252E-2</v>
      </c>
      <c r="J62" s="95"/>
      <c r="K62" s="95"/>
    </row>
    <row r="63" spans="1:11" x14ac:dyDescent="0.25">
      <c r="A63" s="426" t="s">
        <v>754</v>
      </c>
      <c r="B63" s="202">
        <v>1544.1124834</v>
      </c>
      <c r="C63" s="202">
        <v>1550.8608992999998</v>
      </c>
      <c r="D63" s="427">
        <f t="shared" si="0"/>
        <v>4.3704172931368374E-3</v>
      </c>
      <c r="E63" s="201">
        <v>13101.427419900001</v>
      </c>
      <c r="F63" s="202">
        <v>15606.103682799998</v>
      </c>
      <c r="G63" s="203">
        <f t="shared" si="1"/>
        <v>0.19117583013096706</v>
      </c>
      <c r="H63" s="204">
        <f t="shared" si="6"/>
        <v>5.3570558352804894E-2</v>
      </c>
      <c r="J63" s="95"/>
      <c r="K63" s="95"/>
    </row>
    <row r="64" spans="1:11" x14ac:dyDescent="0.25">
      <c r="A64" s="426" t="s">
        <v>380</v>
      </c>
      <c r="B64" s="202">
        <v>1208.272485</v>
      </c>
      <c r="C64" s="202">
        <v>1430.0122464000001</v>
      </c>
      <c r="D64" s="427">
        <f t="shared" si="0"/>
        <v>0.18351800951587519</v>
      </c>
      <c r="E64" s="201">
        <v>14471.903884699997</v>
      </c>
      <c r="F64" s="202">
        <v>13740.7921355</v>
      </c>
      <c r="G64" s="203">
        <f t="shared" si="1"/>
        <v>-5.0519389502921203E-2</v>
      </c>
      <c r="H64" s="204">
        <f t="shared" si="6"/>
        <v>4.7167564811186502E-2</v>
      </c>
      <c r="J64" s="95"/>
      <c r="K64" s="95"/>
    </row>
    <row r="65" spans="1:11" x14ac:dyDescent="0.25">
      <c r="A65" s="985" t="s">
        <v>799</v>
      </c>
      <c r="B65" s="429">
        <v>8829.2674674389964</v>
      </c>
      <c r="C65" s="430">
        <v>8550.1695455990048</v>
      </c>
      <c r="D65" s="431">
        <f t="shared" si="0"/>
        <v>-3.1610541063487152E-2</v>
      </c>
      <c r="E65" s="565">
        <v>96123.520990268036</v>
      </c>
      <c r="F65" s="430">
        <v>92685.975681626034</v>
      </c>
      <c r="G65" s="203">
        <f t="shared" si="1"/>
        <v>-3.5761749811370667E-2</v>
      </c>
      <c r="H65" s="204">
        <f t="shared" si="6"/>
        <v>0.31816009746311996</v>
      </c>
    </row>
    <row r="66" spans="1:11" x14ac:dyDescent="0.25">
      <c r="A66" s="433" t="s">
        <v>488</v>
      </c>
      <c r="B66" s="424">
        <f>SUM(B67:B68)</f>
        <v>1077531.6753160001</v>
      </c>
      <c r="C66" s="424">
        <f>SUM(C67:C68)</f>
        <v>1065597.1664139999</v>
      </c>
      <c r="D66" s="425">
        <f t="shared" si="0"/>
        <v>-1.1075784754541266E-2</v>
      </c>
      <c r="E66" s="562">
        <f>SUM(E67:E68)</f>
        <v>12986023.244491</v>
      </c>
      <c r="F66" s="424">
        <f>SUM(F67:F68)</f>
        <v>13309265.480335997</v>
      </c>
      <c r="G66" s="563">
        <f t="shared" si="1"/>
        <v>2.4891549149361428E-2</v>
      </c>
      <c r="H66" s="200">
        <f>SUM(H67:H68)</f>
        <v>1</v>
      </c>
      <c r="J66" s="95"/>
    </row>
    <row r="67" spans="1:11" x14ac:dyDescent="0.25">
      <c r="A67" s="426" t="s">
        <v>383</v>
      </c>
      <c r="B67" s="202">
        <v>1055653.1536000001</v>
      </c>
      <c r="C67" s="202">
        <v>1054287.8459999999</v>
      </c>
      <c r="D67" s="427">
        <f t="shared" si="0"/>
        <v>-1.293329722309063E-3</v>
      </c>
      <c r="E67" s="201">
        <v>12713024.7586</v>
      </c>
      <c r="F67" s="202">
        <v>13094608.666899998</v>
      </c>
      <c r="G67" s="203">
        <f t="shared" si="1"/>
        <v>3.0015194302352537E-2</v>
      </c>
      <c r="H67" s="204">
        <f>(F67/$F$66)</f>
        <v>0.98387162584192578</v>
      </c>
      <c r="J67" s="95"/>
    </row>
    <row r="68" spans="1:11" x14ac:dyDescent="0.25">
      <c r="A68" s="432" t="s">
        <v>376</v>
      </c>
      <c r="B68" s="434">
        <v>21878.521715999999</v>
      </c>
      <c r="C68" s="434">
        <v>11309.320414</v>
      </c>
      <c r="D68" s="427">
        <f t="shared" si="0"/>
        <v>-0.48308571480268836</v>
      </c>
      <c r="E68" s="569">
        <v>272998.48589100002</v>
      </c>
      <c r="F68" s="434">
        <v>214656.813436</v>
      </c>
      <c r="G68" s="203">
        <f t="shared" si="1"/>
        <v>-0.21370694516706615</v>
      </c>
      <c r="H68" s="204">
        <f>(F68/$F$66)</f>
        <v>1.6128374158074194E-2</v>
      </c>
    </row>
    <row r="69" spans="1:11" x14ac:dyDescent="0.25">
      <c r="A69" s="433" t="s">
        <v>489</v>
      </c>
      <c r="B69" s="424">
        <f>B70</f>
        <v>3166.0149000000001</v>
      </c>
      <c r="C69" s="424">
        <f>C70</f>
        <v>2423.1167999999998</v>
      </c>
      <c r="D69" s="563">
        <f t="shared" si="0"/>
        <v>-0.23464769543567224</v>
      </c>
      <c r="E69" s="562">
        <f>E70</f>
        <v>26230.046979999999</v>
      </c>
      <c r="F69" s="424">
        <f>F70</f>
        <v>32317.234399999998</v>
      </c>
      <c r="G69" s="563">
        <f t="shared" si="1"/>
        <v>0.23206925342685752</v>
      </c>
      <c r="H69" s="200">
        <f>SUM(H70)</f>
        <v>1</v>
      </c>
    </row>
    <row r="70" spans="1:11" x14ac:dyDescent="0.25">
      <c r="A70" s="426" t="s">
        <v>384</v>
      </c>
      <c r="B70" s="435">
        <v>3166.0149000000001</v>
      </c>
      <c r="C70" s="202">
        <v>2423.1167999999998</v>
      </c>
      <c r="D70" s="203">
        <f t="shared" ref="D70:D83" si="7">(C70-B70)/B70</f>
        <v>-0.23464769543567224</v>
      </c>
      <c r="E70" s="570">
        <v>26230.046979999999</v>
      </c>
      <c r="F70" s="202">
        <v>32317.234399999998</v>
      </c>
      <c r="G70" s="203">
        <f t="shared" ref="G70:G85" si="8">(F70-E70)/E70</f>
        <v>0.23206925342685752</v>
      </c>
      <c r="H70" s="204">
        <f>(F70/$F$69)</f>
        <v>1</v>
      </c>
    </row>
    <row r="71" spans="1:11" x14ac:dyDescent="0.25">
      <c r="A71" s="433" t="s">
        <v>490</v>
      </c>
      <c r="B71" s="424">
        <f>SUM(B72:B78)</f>
        <v>3007.21058808</v>
      </c>
      <c r="C71" s="424">
        <f>SUM(C72:C78)</f>
        <v>3974.3798816427998</v>
      </c>
      <c r="D71" s="425">
        <f t="shared" si="7"/>
        <v>0.32161674922151162</v>
      </c>
      <c r="E71" s="562">
        <f>SUM(E72:E78)</f>
        <v>33475.6190292315</v>
      </c>
      <c r="F71" s="424">
        <f>SUM(F72:F78)</f>
        <v>41941.797900007805</v>
      </c>
      <c r="G71" s="563">
        <f t="shared" si="8"/>
        <v>0.2529058197066793</v>
      </c>
      <c r="H71" s="200">
        <f>SUM(H72:H78)</f>
        <v>0.99999999999999989</v>
      </c>
      <c r="J71" s="95"/>
      <c r="K71" s="95"/>
    </row>
    <row r="72" spans="1:11" x14ac:dyDescent="0.25">
      <c r="A72" s="426" t="s">
        <v>356</v>
      </c>
      <c r="B72" s="202">
        <v>1168.5861459</v>
      </c>
      <c r="C72" s="202">
        <v>1222.4164054999999</v>
      </c>
      <c r="D72" s="427">
        <f t="shared" si="7"/>
        <v>4.6064434178741585E-2</v>
      </c>
      <c r="E72" s="201">
        <v>10055.339772000001</v>
      </c>
      <c r="F72" s="202">
        <v>13386.342076100002</v>
      </c>
      <c r="G72" s="203">
        <f t="shared" si="8"/>
        <v>0.33126700634974826</v>
      </c>
      <c r="H72" s="204">
        <f>(F72/$F$71)</f>
        <v>0.31916471744997632</v>
      </c>
      <c r="J72" s="95"/>
      <c r="K72" s="95"/>
    </row>
    <row r="73" spans="1:11" x14ac:dyDescent="0.25">
      <c r="A73" s="426" t="s">
        <v>354</v>
      </c>
      <c r="B73" s="202">
        <v>510.81722689999998</v>
      </c>
      <c r="C73" s="202">
        <v>1084.5943847999999</v>
      </c>
      <c r="D73" s="427">
        <f t="shared" si="7"/>
        <v>1.1232533432399792</v>
      </c>
      <c r="E73" s="201">
        <v>9974.1883755000017</v>
      </c>
      <c r="F73" s="202">
        <v>9146.254227200001</v>
      </c>
      <c r="G73" s="203">
        <f t="shared" si="8"/>
        <v>-8.30076711137408E-2</v>
      </c>
      <c r="H73" s="204">
        <f>(F73/$F$71)</f>
        <v>0.21807015161832866</v>
      </c>
      <c r="J73" s="95"/>
      <c r="K73" s="95"/>
    </row>
    <row r="74" spans="1:11" x14ac:dyDescent="0.25">
      <c r="A74" s="432" t="s">
        <v>355</v>
      </c>
      <c r="B74" s="434">
        <v>192.14560639999999</v>
      </c>
      <c r="C74" s="434">
        <v>682.44272450000005</v>
      </c>
      <c r="D74" s="427">
        <f t="shared" si="7"/>
        <v>2.551695702473268</v>
      </c>
      <c r="E74" s="569">
        <v>3500.0428766999999</v>
      </c>
      <c r="F74" s="434">
        <v>8209.0211421999993</v>
      </c>
      <c r="G74" s="203">
        <f t="shared" si="8"/>
        <v>1.3454058796959194</v>
      </c>
      <c r="H74" s="204">
        <f t="shared" ref="H74:H78" si="9">(F74/$F$71)</f>
        <v>0.19572411182207503</v>
      </c>
      <c r="J74" s="95"/>
      <c r="K74" s="95"/>
    </row>
    <row r="75" spans="1:11" x14ac:dyDescent="0.25">
      <c r="A75" s="432" t="s">
        <v>357</v>
      </c>
      <c r="B75" s="434">
        <v>650.16861600000004</v>
      </c>
      <c r="C75" s="434">
        <v>564.77384549279998</v>
      </c>
      <c r="D75" s="427">
        <f t="shared" si="7"/>
        <v>-0.13134249855455968</v>
      </c>
      <c r="E75" s="569">
        <v>3384.2628437414996</v>
      </c>
      <c r="F75" s="434">
        <v>5667.5781050777996</v>
      </c>
      <c r="G75" s="203">
        <f t="shared" si="8"/>
        <v>0.67468614784422654</v>
      </c>
      <c r="H75" s="204">
        <f t="shared" si="9"/>
        <v>0.13512959359991444</v>
      </c>
      <c r="J75" s="95"/>
      <c r="K75" s="95"/>
    </row>
    <row r="76" spans="1:11" x14ac:dyDescent="0.25">
      <c r="A76" s="432" t="s">
        <v>358</v>
      </c>
      <c r="B76" s="231">
        <v>264.92469199999999</v>
      </c>
      <c r="C76" s="202">
        <v>157.327134</v>
      </c>
      <c r="D76" s="427">
        <f t="shared" si="7"/>
        <v>-0.40614393919914415</v>
      </c>
      <c r="E76" s="201">
        <v>3809.6312239999997</v>
      </c>
      <c r="F76" s="202">
        <v>3132.1309079999996</v>
      </c>
      <c r="G76" s="203">
        <f t="shared" si="8"/>
        <v>-0.17783881855332045</v>
      </c>
      <c r="H76" s="204">
        <f t="shared" si="9"/>
        <v>7.4678031577645285E-2</v>
      </c>
      <c r="J76" s="95"/>
      <c r="K76" s="95"/>
    </row>
    <row r="77" spans="1:11" x14ac:dyDescent="0.25">
      <c r="A77" s="432" t="s">
        <v>362</v>
      </c>
      <c r="B77" s="202">
        <v>174.20470087999999</v>
      </c>
      <c r="C77" s="202">
        <v>93.196684349999998</v>
      </c>
      <c r="D77" s="427">
        <f t="shared" si="7"/>
        <v>-0.46501624881984066</v>
      </c>
      <c r="E77" s="201">
        <v>1565.6334372899998</v>
      </c>
      <c r="F77" s="202">
        <v>1323.4440794300001</v>
      </c>
      <c r="G77" s="203">
        <f t="shared" si="8"/>
        <v>-0.15469097177638994</v>
      </c>
      <c r="H77" s="204">
        <f t="shared" si="9"/>
        <v>3.155430014195347E-2</v>
      </c>
      <c r="J77" s="95"/>
      <c r="K77" s="95"/>
    </row>
    <row r="78" spans="1:11" x14ac:dyDescent="0.25">
      <c r="A78" s="432" t="s">
        <v>359</v>
      </c>
      <c r="B78" s="202">
        <v>46.363599999999998</v>
      </c>
      <c r="C78" s="202">
        <v>169.628703</v>
      </c>
      <c r="D78" s="427">
        <f t="shared" si="7"/>
        <v>2.6586611695381723</v>
      </c>
      <c r="E78" s="201">
        <v>1186.5205000000001</v>
      </c>
      <c r="F78" s="202">
        <v>1077.027362</v>
      </c>
      <c r="G78" s="203">
        <f t="shared" si="8"/>
        <v>-9.2280864932380038E-2</v>
      </c>
      <c r="H78" s="204">
        <f t="shared" si="9"/>
        <v>2.5679093790106685E-2</v>
      </c>
      <c r="J78" s="95"/>
      <c r="K78" s="95"/>
    </row>
    <row r="79" spans="1:11" x14ac:dyDescent="0.25">
      <c r="A79" s="433" t="s">
        <v>491</v>
      </c>
      <c r="B79" s="424">
        <f>SUM(B80:B88)</f>
        <v>3861.0037142000001</v>
      </c>
      <c r="C79" s="424">
        <f>SUM(C80:C88)</f>
        <v>3148.8168875000001</v>
      </c>
      <c r="D79" s="425">
        <f t="shared" si="7"/>
        <v>-0.18445639512873793</v>
      </c>
      <c r="E79" s="562">
        <f>SUM(E80:E88)</f>
        <v>31161.7639953</v>
      </c>
      <c r="F79" s="424">
        <f>SUM(F80:F88)</f>
        <v>32027.78441728</v>
      </c>
      <c r="G79" s="563">
        <f t="shared" si="8"/>
        <v>2.7791123189002332E-2</v>
      </c>
      <c r="H79" s="200">
        <f>SUM(H80:H88)</f>
        <v>0.99999999999999989</v>
      </c>
      <c r="J79" s="95"/>
      <c r="K79" s="95"/>
    </row>
    <row r="80" spans="1:11" x14ac:dyDescent="0.25">
      <c r="A80" s="426" t="s">
        <v>363</v>
      </c>
      <c r="B80" s="436">
        <v>1949.8005900000001</v>
      </c>
      <c r="C80" s="202">
        <v>1955.4262418000001</v>
      </c>
      <c r="D80" s="427">
        <f t="shared" si="7"/>
        <v>2.8852446905865458E-3</v>
      </c>
      <c r="E80" s="437">
        <v>18951.885837999998</v>
      </c>
      <c r="F80" s="202">
        <v>18343.691767100001</v>
      </c>
      <c r="G80" s="203">
        <f t="shared" si="8"/>
        <v>-3.20914802937722E-2</v>
      </c>
      <c r="H80" s="204">
        <f t="shared" ref="H80:H87" si="10">(F80/$F$79)</f>
        <v>0.57274307607750108</v>
      </c>
    </row>
    <row r="81" spans="1:8" x14ac:dyDescent="0.25">
      <c r="A81" s="426" t="s">
        <v>359</v>
      </c>
      <c r="B81" s="202">
        <v>1796.5895</v>
      </c>
      <c r="C81" s="202">
        <v>1035.2701489999999</v>
      </c>
      <c r="D81" s="427">
        <f t="shared" si="7"/>
        <v>-0.42375809888680754</v>
      </c>
      <c r="E81" s="201">
        <v>10877.7142</v>
      </c>
      <c r="F81" s="202">
        <v>12054.603731999998</v>
      </c>
      <c r="G81" s="203">
        <f t="shared" si="8"/>
        <v>0.10819272416625889</v>
      </c>
      <c r="H81" s="204">
        <f t="shared" si="10"/>
        <v>0.37637957015522305</v>
      </c>
    </row>
    <row r="82" spans="1:8" x14ac:dyDescent="0.25">
      <c r="A82" s="426" t="s">
        <v>381</v>
      </c>
      <c r="B82" s="202">
        <v>88.214160000000007</v>
      </c>
      <c r="C82" s="202">
        <v>105.25167</v>
      </c>
      <c r="D82" s="427">
        <f t="shared" si="7"/>
        <v>0.19313804042344218</v>
      </c>
      <c r="E82" s="201">
        <v>1113.3017627999998</v>
      </c>
      <c r="F82" s="202">
        <v>1130.325857</v>
      </c>
      <c r="G82" s="203">
        <f t="shared" si="8"/>
        <v>1.5291536193371298E-2</v>
      </c>
      <c r="H82" s="204">
        <f t="shared" si="10"/>
        <v>3.5292040257088576E-2</v>
      </c>
    </row>
    <row r="83" spans="1:8" x14ac:dyDescent="0.25">
      <c r="A83" s="426" t="s">
        <v>371</v>
      </c>
      <c r="B83" s="202">
        <v>14.698494200000001</v>
      </c>
      <c r="C83" s="202">
        <v>50.658940200000004</v>
      </c>
      <c r="D83" s="427">
        <f t="shared" si="7"/>
        <v>2.446539455721934</v>
      </c>
      <c r="E83" s="201">
        <v>104.9493669</v>
      </c>
      <c r="F83" s="202">
        <v>466.6055432</v>
      </c>
      <c r="G83" s="203">
        <f t="shared" si="8"/>
        <v>3.4460062693336742</v>
      </c>
      <c r="H83" s="204">
        <f t="shared" si="10"/>
        <v>1.4568773697260545E-2</v>
      </c>
    </row>
    <row r="84" spans="1:8" x14ac:dyDescent="0.25">
      <c r="A84" s="426" t="s">
        <v>493</v>
      </c>
      <c r="B84" s="202">
        <v>10.956</v>
      </c>
      <c r="C84" s="202">
        <v>0</v>
      </c>
      <c r="D84" s="427" t="s">
        <v>276</v>
      </c>
      <c r="E84" s="201">
        <v>32.305408599999993</v>
      </c>
      <c r="F84" s="202">
        <v>16.869692800000003</v>
      </c>
      <c r="G84" s="203">
        <f t="shared" si="8"/>
        <v>-0.47780592999526383</v>
      </c>
      <c r="H84" s="204">
        <f>(F84/$F$79)</f>
        <v>5.2672056799839924E-4</v>
      </c>
    </row>
    <row r="85" spans="1:8" x14ac:dyDescent="0.25">
      <c r="A85" s="426" t="s">
        <v>494</v>
      </c>
      <c r="B85" s="438">
        <v>0.74497000000000002</v>
      </c>
      <c r="C85" s="438">
        <v>1.2949999999999999</v>
      </c>
      <c r="D85" s="427">
        <f>(C85-B85)/B85</f>
        <v>0.73832503322281418</v>
      </c>
      <c r="E85" s="439">
        <v>9.8967900000000011</v>
      </c>
      <c r="F85" s="438">
        <v>9.6160600000000009</v>
      </c>
      <c r="G85" s="203">
        <f t="shared" si="8"/>
        <v>-2.8365763040339356E-2</v>
      </c>
      <c r="H85" s="571">
        <f t="shared" si="10"/>
        <v>3.0024118667452482E-4</v>
      </c>
    </row>
    <row r="86" spans="1:8" x14ac:dyDescent="0.25">
      <c r="A86" s="426" t="s">
        <v>755</v>
      </c>
      <c r="B86" s="438">
        <v>0</v>
      </c>
      <c r="C86" s="202">
        <v>0</v>
      </c>
      <c r="D86" s="427" t="s">
        <v>276</v>
      </c>
      <c r="E86" s="201">
        <v>0</v>
      </c>
      <c r="F86" s="202">
        <v>4.0247039999999998</v>
      </c>
      <c r="G86" s="203" t="s">
        <v>275</v>
      </c>
      <c r="H86" s="571">
        <f t="shared" si="10"/>
        <v>1.2566289155576261E-4</v>
      </c>
    </row>
    <row r="87" spans="1:8" x14ac:dyDescent="0.25">
      <c r="A87" s="426" t="s">
        <v>495</v>
      </c>
      <c r="B87" s="438">
        <v>0</v>
      </c>
      <c r="C87" s="438">
        <v>0.91488650000000005</v>
      </c>
      <c r="D87" s="427" t="s">
        <v>275</v>
      </c>
      <c r="E87" s="201">
        <v>0</v>
      </c>
      <c r="F87" s="202">
        <v>2.04706118</v>
      </c>
      <c r="G87" s="203" t="s">
        <v>275</v>
      </c>
      <c r="H87" s="904">
        <f t="shared" si="10"/>
        <v>6.3915166698060643E-5</v>
      </c>
    </row>
    <row r="88" spans="1:8" x14ac:dyDescent="0.25">
      <c r="A88" s="426" t="s">
        <v>492</v>
      </c>
      <c r="B88" s="202">
        <v>0</v>
      </c>
      <c r="C88" s="438">
        <v>0</v>
      </c>
      <c r="D88" s="427" t="s">
        <v>276</v>
      </c>
      <c r="E88" s="201">
        <v>71.710629000000012</v>
      </c>
      <c r="F88" s="438">
        <v>0</v>
      </c>
      <c r="G88" s="203" t="s">
        <v>276</v>
      </c>
      <c r="H88" s="904" t="s">
        <v>276</v>
      </c>
    </row>
    <row r="89" spans="1:8" x14ac:dyDescent="0.25">
      <c r="A89" s="433" t="s">
        <v>496</v>
      </c>
      <c r="B89" s="424">
        <f>SUM(B90:B95)</f>
        <v>27.722254000000003</v>
      </c>
      <c r="C89" s="424">
        <f>SUM(C90:C95)</f>
        <v>22.705434200000003</v>
      </c>
      <c r="D89" s="425">
        <f t="shared" ref="D89:D93" si="11">(C89-B89)/B89</f>
        <v>-0.18096724025398511</v>
      </c>
      <c r="E89" s="562">
        <f>SUM(E90:E95)</f>
        <v>303.74941250000001</v>
      </c>
      <c r="F89" s="424">
        <f>SUM(F90:F95)</f>
        <v>265.34277629999997</v>
      </c>
      <c r="G89" s="563">
        <f t="shared" ref="G89" si="12">(F89-E89)/E89</f>
        <v>-0.12644184521673779</v>
      </c>
      <c r="H89" s="200">
        <f>SUM(H90:H95)</f>
        <v>1</v>
      </c>
    </row>
    <row r="90" spans="1:8" x14ac:dyDescent="0.25">
      <c r="A90" s="426" t="s">
        <v>374</v>
      </c>
      <c r="B90" s="202">
        <v>17.850394000000001</v>
      </c>
      <c r="C90" s="202">
        <v>14.848710000000001</v>
      </c>
      <c r="D90" s="427">
        <f t="shared" si="11"/>
        <v>-0.16815785690780835</v>
      </c>
      <c r="E90" s="201">
        <v>192.884274</v>
      </c>
      <c r="F90" s="202">
        <v>164.95844199999999</v>
      </c>
      <c r="G90" s="203">
        <f>(F90-E90)/E90</f>
        <v>-0.1447802426858294</v>
      </c>
      <c r="H90" s="204">
        <f t="shared" ref="H90:H95" si="13">(F90/$F$89)</f>
        <v>0.62168054582158983</v>
      </c>
    </row>
    <row r="91" spans="1:8" x14ac:dyDescent="0.25">
      <c r="A91" s="426" t="s">
        <v>497</v>
      </c>
      <c r="B91" s="202">
        <v>4.60215</v>
      </c>
      <c r="C91" s="202">
        <v>5.8234539999999999</v>
      </c>
      <c r="D91" s="427">
        <f t="shared" si="11"/>
        <v>0.2653768347402844</v>
      </c>
      <c r="E91" s="201">
        <v>37.071986000000003</v>
      </c>
      <c r="F91" s="202">
        <v>72.127334000000005</v>
      </c>
      <c r="G91" s="203">
        <f>(F91-E91)/E91</f>
        <v>0.94560210505042808</v>
      </c>
      <c r="H91" s="204">
        <f t="shared" si="13"/>
        <v>0.27182701185899971</v>
      </c>
    </row>
    <row r="92" spans="1:8" x14ac:dyDescent="0.25">
      <c r="A92" s="426" t="s">
        <v>382</v>
      </c>
      <c r="B92" s="202">
        <v>5.0635199999999996</v>
      </c>
      <c r="C92" s="202">
        <v>1.6353899999999999</v>
      </c>
      <c r="D92" s="427">
        <f t="shared" si="11"/>
        <v>-0.67702507346667928</v>
      </c>
      <c r="E92" s="201">
        <v>62.645729999999986</v>
      </c>
      <c r="F92" s="202">
        <v>24.848565000000004</v>
      </c>
      <c r="G92" s="203">
        <f>(F92-E92)/E92</f>
        <v>-0.60334782594120917</v>
      </c>
      <c r="H92" s="204">
        <f t="shared" si="13"/>
        <v>9.3647037791998886E-2</v>
      </c>
    </row>
    <row r="93" spans="1:8" x14ac:dyDescent="0.25">
      <c r="A93" s="426" t="s">
        <v>494</v>
      </c>
      <c r="B93" s="440">
        <v>0.20619000000000001</v>
      </c>
      <c r="C93" s="440">
        <v>0.16500000000000001</v>
      </c>
      <c r="D93" s="427">
        <f t="shared" si="11"/>
        <v>-0.1997672050050924</v>
      </c>
      <c r="E93" s="439">
        <v>2.2265299999999999</v>
      </c>
      <c r="F93" s="438">
        <v>1.6304999999999998</v>
      </c>
      <c r="G93" s="203">
        <f>(F93-E93)/E93</f>
        <v>-0.26769457406816888</v>
      </c>
      <c r="H93" s="204">
        <f t="shared" si="13"/>
        <v>6.1448818118814566E-3</v>
      </c>
    </row>
    <row r="94" spans="1:8" x14ac:dyDescent="0.25">
      <c r="A94" s="426" t="s">
        <v>381</v>
      </c>
      <c r="B94" s="438">
        <v>0</v>
      </c>
      <c r="C94" s="440">
        <v>0</v>
      </c>
      <c r="D94" s="427" t="s">
        <v>276</v>
      </c>
      <c r="E94" s="439">
        <v>8.9208925000000008</v>
      </c>
      <c r="F94" s="438">
        <v>0.93070399999999998</v>
      </c>
      <c r="G94" s="203">
        <f>(F94-E94)/E94</f>
        <v>-0.89567142525257415</v>
      </c>
      <c r="H94" s="204">
        <f t="shared" si="13"/>
        <v>3.5075535613893405E-3</v>
      </c>
    </row>
    <row r="95" spans="1:8" x14ac:dyDescent="0.25">
      <c r="A95" s="426" t="s">
        <v>495</v>
      </c>
      <c r="B95" s="440">
        <v>0</v>
      </c>
      <c r="C95" s="438">
        <v>0.23288020000000001</v>
      </c>
      <c r="D95" s="427" t="s">
        <v>275</v>
      </c>
      <c r="E95" s="439">
        <v>0</v>
      </c>
      <c r="F95" s="438">
        <v>0.84723129999999991</v>
      </c>
      <c r="G95" s="203" t="s">
        <v>275</v>
      </c>
      <c r="H95" s="204">
        <f t="shared" si="13"/>
        <v>3.1929691541408658E-3</v>
      </c>
    </row>
    <row r="96" spans="1:8" x14ac:dyDescent="0.25">
      <c r="A96" s="433" t="s">
        <v>498</v>
      </c>
      <c r="B96" s="424">
        <f>SUM(B97:B99)</f>
        <v>18.572696000000001</v>
      </c>
      <c r="C96" s="424">
        <f>SUM(C97:C99)</f>
        <v>28.019353000000002</v>
      </c>
      <c r="D96" s="425">
        <f t="shared" ref="D96:D99" si="14">(C96-B96)/B96</f>
        <v>0.50863143401474953</v>
      </c>
      <c r="E96" s="562">
        <f>SUM(E97:E99)</f>
        <v>331.35815600000006</v>
      </c>
      <c r="F96" s="424">
        <f>SUM(F97:F99)</f>
        <v>317.31784799999997</v>
      </c>
      <c r="G96" s="563">
        <f t="shared" ref="G96" si="15">(F96-E96)/E96</f>
        <v>-4.2372000645730573E-2</v>
      </c>
      <c r="H96" s="200">
        <f>SUM(H97:H99)</f>
        <v>1</v>
      </c>
    </row>
    <row r="97" spans="1:8" x14ac:dyDescent="0.25">
      <c r="A97" s="426" t="s">
        <v>379</v>
      </c>
      <c r="B97" s="202">
        <v>15.891983</v>
      </c>
      <c r="C97" s="202">
        <v>17.374666000000001</v>
      </c>
      <c r="D97" s="427">
        <f t="shared" si="14"/>
        <v>9.3297545057781747E-2</v>
      </c>
      <c r="E97" s="201">
        <v>202.04698100000005</v>
      </c>
      <c r="F97" s="202">
        <v>188.57856299999995</v>
      </c>
      <c r="G97" s="203">
        <f>(F97-E97)/E97</f>
        <v>-6.6659832942517941E-2</v>
      </c>
      <c r="H97" s="204">
        <f>(F97/$F$96)</f>
        <v>0.59428917783408131</v>
      </c>
    </row>
    <row r="98" spans="1:8" x14ac:dyDescent="0.25">
      <c r="A98" s="426" t="s">
        <v>381</v>
      </c>
      <c r="B98" s="438">
        <v>0</v>
      </c>
      <c r="C98" s="202">
        <v>7.3186499999999999</v>
      </c>
      <c r="D98" s="427" t="s">
        <v>275</v>
      </c>
      <c r="E98" s="201">
        <v>104.983644</v>
      </c>
      <c r="F98" s="202">
        <v>80.998380000000012</v>
      </c>
      <c r="G98" s="203">
        <f>(F98-E98)/E98</f>
        <v>-0.22846667429452142</v>
      </c>
      <c r="H98" s="204">
        <f>(F98/$F$96)</f>
        <v>0.25525945203057099</v>
      </c>
    </row>
    <row r="99" spans="1:8" x14ac:dyDescent="0.25">
      <c r="A99" s="426" t="s">
        <v>497</v>
      </c>
      <c r="B99" s="438">
        <v>2.6807129999999999</v>
      </c>
      <c r="C99" s="438">
        <v>3.3260369999999999</v>
      </c>
      <c r="D99" s="427">
        <f t="shared" si="14"/>
        <v>0.24072849275547215</v>
      </c>
      <c r="E99" s="201">
        <v>24.327531</v>
      </c>
      <c r="F99" s="202">
        <v>47.740904999999998</v>
      </c>
      <c r="G99" s="203">
        <f>(F99-E99)/E99</f>
        <v>0.96242294378332094</v>
      </c>
      <c r="H99" s="204">
        <f>(F99/$F$96)</f>
        <v>0.15045137013534771</v>
      </c>
    </row>
    <row r="100" spans="1:8" x14ac:dyDescent="0.25">
      <c r="A100" s="433" t="s">
        <v>499</v>
      </c>
      <c r="B100" s="424">
        <f>SUM(B101:B105)</f>
        <v>276.180047</v>
      </c>
      <c r="C100" s="424">
        <f>SUM(C101:C105)</f>
        <v>5339.3882457999998</v>
      </c>
      <c r="D100" s="425" t="s">
        <v>275</v>
      </c>
      <c r="E100" s="562">
        <f>SUM(E101:E105)</f>
        <v>1326.7171017999997</v>
      </c>
      <c r="F100" s="424">
        <f>SUM(F101:F105)</f>
        <v>24159.249493900003</v>
      </c>
      <c r="G100" s="563" t="s">
        <v>275</v>
      </c>
      <c r="H100" s="200">
        <f>SUM(H101:H105)</f>
        <v>0.99999999999999989</v>
      </c>
    </row>
    <row r="101" spans="1:8" x14ac:dyDescent="0.25">
      <c r="A101" s="426" t="s">
        <v>371</v>
      </c>
      <c r="B101" s="202">
        <v>190.33137199999999</v>
      </c>
      <c r="C101" s="202">
        <v>5242.2884875999998</v>
      </c>
      <c r="D101" s="427" t="s">
        <v>275</v>
      </c>
      <c r="E101" s="201">
        <v>219.287162</v>
      </c>
      <c r="F101" s="202">
        <v>23002.5878299</v>
      </c>
      <c r="G101" s="203" t="s">
        <v>275</v>
      </c>
      <c r="H101" s="204">
        <f>(F101/$F$100)</f>
        <v>0.95212344388876613</v>
      </c>
    </row>
    <row r="102" spans="1:8" x14ac:dyDescent="0.25">
      <c r="A102" s="426" t="s">
        <v>379</v>
      </c>
      <c r="B102" s="202">
        <v>79.185635000000005</v>
      </c>
      <c r="C102" s="202">
        <v>85.080218000000002</v>
      </c>
      <c r="D102" s="427">
        <f>(C102-B102)/B102</f>
        <v>7.4440054689212221E-2</v>
      </c>
      <c r="E102" s="201">
        <v>940.99156000000005</v>
      </c>
      <c r="F102" s="202">
        <v>995.16738500000019</v>
      </c>
      <c r="G102" s="203">
        <f>(F102-E102)/E102</f>
        <v>5.7573125310497089E-2</v>
      </c>
      <c r="H102" s="204">
        <f t="shared" ref="H102:H103" si="16">(F102/$F$100)</f>
        <v>4.1191982609032257E-2</v>
      </c>
    </row>
    <row r="103" spans="1:8" x14ac:dyDescent="0.25">
      <c r="A103" s="426" t="s">
        <v>381</v>
      </c>
      <c r="B103" s="438">
        <v>6.6630399999999996</v>
      </c>
      <c r="C103" s="438">
        <v>7.8065600000000002</v>
      </c>
      <c r="D103" s="427">
        <f>(C103-B103)/B103</f>
        <v>0.17162136202093947</v>
      </c>
      <c r="E103" s="201">
        <v>111.4495048</v>
      </c>
      <c r="F103" s="202">
        <v>85.381675000000016</v>
      </c>
      <c r="G103" s="203">
        <f>(F103-E103)/E103</f>
        <v>-0.23389812136697788</v>
      </c>
      <c r="H103" s="571">
        <f t="shared" si="16"/>
        <v>3.5341195106891933E-3</v>
      </c>
    </row>
    <row r="104" spans="1:8" x14ac:dyDescent="0.25">
      <c r="A104" s="426" t="s">
        <v>497</v>
      </c>
      <c r="B104" s="202">
        <v>0</v>
      </c>
      <c r="C104" s="202">
        <v>4.2129801999999996</v>
      </c>
      <c r="D104" s="427" t="s">
        <v>275</v>
      </c>
      <c r="E104" s="201">
        <v>30.524630000000002</v>
      </c>
      <c r="F104" s="202">
        <v>76.112604000000005</v>
      </c>
      <c r="G104" s="203">
        <f>(F104-E104)/E104</f>
        <v>1.4934816245110916</v>
      </c>
      <c r="H104" s="571">
        <f>(F104/$F$100)</f>
        <v>3.1504539915123506E-3</v>
      </c>
    </row>
    <row r="105" spans="1:8" x14ac:dyDescent="0.25">
      <c r="A105" s="426" t="s">
        <v>492</v>
      </c>
      <c r="B105" s="202">
        <v>0</v>
      </c>
      <c r="C105" s="202">
        <v>0</v>
      </c>
      <c r="D105" s="427" t="s">
        <v>276</v>
      </c>
      <c r="E105" s="201">
        <v>24.464245000000002</v>
      </c>
      <c r="F105" s="202">
        <v>0</v>
      </c>
      <c r="G105" s="203" t="s">
        <v>276</v>
      </c>
      <c r="H105" s="204" t="s">
        <v>276</v>
      </c>
    </row>
    <row r="106" spans="1:8" x14ac:dyDescent="0.25">
      <c r="A106" s="433" t="s">
        <v>500</v>
      </c>
      <c r="B106" s="953">
        <f>SUM(B107:B107)</f>
        <v>2.5019988</v>
      </c>
      <c r="C106" s="954">
        <f>SUM(C107:C107)</f>
        <v>2.2173579999999999</v>
      </c>
      <c r="D106" s="425">
        <f t="shared" ref="D106" si="17">(C106-B106)/B106</f>
        <v>-0.11376536231751991</v>
      </c>
      <c r="E106" s="572">
        <f>SUM(E107:E107)</f>
        <v>22.705695599999999</v>
      </c>
      <c r="F106" s="441">
        <f>SUM(F107:F107)</f>
        <v>40.573911600000002</v>
      </c>
      <c r="G106" s="563">
        <f t="shared" ref="G106" si="18">(F106-E106)/E106</f>
        <v>0.78694862799094356</v>
      </c>
      <c r="H106" s="573">
        <f>SUM(H107:H107)</f>
        <v>1</v>
      </c>
    </row>
    <row r="107" spans="1:8" ht="15.75" thickBot="1" x14ac:dyDescent="0.3">
      <c r="A107" s="442" t="s">
        <v>497</v>
      </c>
      <c r="B107" s="438">
        <v>2.5019988</v>
      </c>
      <c r="C107" s="955">
        <v>2.2173579999999999</v>
      </c>
      <c r="D107" s="203">
        <f>(C107-B107)/B107</f>
        <v>-0.11376536231751991</v>
      </c>
      <c r="E107" s="574">
        <v>22.705695599999999</v>
      </c>
      <c r="F107" s="471">
        <v>40.573911600000002</v>
      </c>
      <c r="G107" s="203">
        <f>(F107-E107)/E107</f>
        <v>0.78694862799094356</v>
      </c>
      <c r="H107" s="575">
        <f>F107/F106</f>
        <v>1</v>
      </c>
    </row>
    <row r="108" spans="1:8" ht="57.75" customHeight="1" thickBot="1" x14ac:dyDescent="0.3">
      <c r="A108" s="1004" t="s">
        <v>800</v>
      </c>
      <c r="B108" s="1005"/>
      <c r="C108" s="1006"/>
      <c r="D108" s="1005"/>
      <c r="E108" s="1005"/>
      <c r="F108" s="1005"/>
      <c r="G108" s="1005"/>
      <c r="H108" s="1007"/>
    </row>
  </sheetData>
  <mergeCells count="3">
    <mergeCell ref="B4:D4"/>
    <mergeCell ref="E4:H4"/>
    <mergeCell ref="A108:H108"/>
  </mergeCells>
  <printOptions horizontalCentered="1" verticalCentered="1"/>
  <pageMargins left="0" right="0" top="0" bottom="0" header="0.31496062992125984" footer="0.31496062992125984"/>
  <pageSetup paperSize="9" scale="4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B7AC42-993D-44FF-BE2D-926AC80681B9}">
  <sheetPr codeName="Hoja4">
    <tabColor rgb="FF002060"/>
  </sheetPr>
  <dimension ref="A1:H120"/>
  <sheetViews>
    <sheetView showGridLines="0" view="pageBreakPreview" zoomScaleNormal="100" zoomScaleSheetLayoutView="100" workbookViewId="0"/>
  </sheetViews>
  <sheetFormatPr baseColWidth="10" defaultColWidth="11.42578125" defaultRowHeight="15" x14ac:dyDescent="0.25"/>
  <cols>
    <col min="1" max="1" width="25.85546875" customWidth="1"/>
    <col min="2" max="2" width="11.5703125" style="4" bestFit="1" customWidth="1"/>
    <col min="3" max="3" width="11.7109375" style="4" bestFit="1" customWidth="1"/>
    <col min="4" max="4" width="10.7109375" style="13" bestFit="1" customWidth="1"/>
    <col min="5" max="6" width="12.7109375" style="4" bestFit="1" customWidth="1"/>
    <col min="7" max="7" width="7.7109375" style="576" bestFit="1" customWidth="1"/>
    <col min="8" max="8" width="8.7109375" style="4" bestFit="1" customWidth="1"/>
    <col min="9" max="9" width="2.42578125" customWidth="1"/>
  </cols>
  <sheetData>
    <row r="1" spans="1:8" x14ac:dyDescent="0.25">
      <c r="A1" s="129" t="s">
        <v>734</v>
      </c>
      <c r="B1" s="405"/>
      <c r="C1" s="405"/>
      <c r="D1" s="443"/>
      <c r="E1" s="444"/>
      <c r="F1" s="444"/>
      <c r="G1" s="93"/>
      <c r="H1" s="444"/>
    </row>
    <row r="2" spans="1:8" ht="15.75" customHeight="1" x14ac:dyDescent="0.25">
      <c r="A2" s="74" t="s">
        <v>501</v>
      </c>
      <c r="B2" s="405"/>
      <c r="C2" s="405"/>
      <c r="D2" s="443"/>
      <c r="E2" s="444"/>
      <c r="F2" s="444"/>
      <c r="G2" s="93"/>
      <c r="H2" s="444"/>
    </row>
    <row r="3" spans="1:8" ht="15.75" thickBot="1" x14ac:dyDescent="0.3">
      <c r="A3" s="92"/>
      <c r="B3" s="445"/>
      <c r="C3" s="445"/>
      <c r="D3" s="443"/>
      <c r="E3" s="445"/>
      <c r="F3" s="445"/>
      <c r="G3" s="577"/>
      <c r="H3" s="446"/>
    </row>
    <row r="4" spans="1:8" ht="15.75" thickBot="1" x14ac:dyDescent="0.3">
      <c r="A4" s="94"/>
      <c r="B4" s="1008" t="s">
        <v>794</v>
      </c>
      <c r="C4" s="1009"/>
      <c r="D4" s="1009"/>
      <c r="E4" s="1008" t="s">
        <v>795</v>
      </c>
      <c r="F4" s="1009"/>
      <c r="G4" s="1009"/>
      <c r="H4" s="1010"/>
    </row>
    <row r="5" spans="1:8" ht="15.75" thickBot="1" x14ac:dyDescent="0.3">
      <c r="A5" s="447" t="s">
        <v>502</v>
      </c>
      <c r="B5" s="559">
        <v>2023</v>
      </c>
      <c r="C5" s="421">
        <v>2024</v>
      </c>
      <c r="D5" s="448" t="s">
        <v>351</v>
      </c>
      <c r="E5" s="559">
        <v>2023</v>
      </c>
      <c r="F5" s="421">
        <v>2024</v>
      </c>
      <c r="G5" s="560" t="s">
        <v>351</v>
      </c>
      <c r="H5" s="449" t="s">
        <v>353</v>
      </c>
    </row>
    <row r="6" spans="1:8" x14ac:dyDescent="0.25">
      <c r="A6" s="578" t="s">
        <v>503</v>
      </c>
      <c r="B6" s="450">
        <f>+SUM(B7:B21)</f>
        <v>255167.03273281505</v>
      </c>
      <c r="C6" s="451">
        <f>+SUM(C7:C21)</f>
        <v>262452.16843259102</v>
      </c>
      <c r="D6" s="452">
        <f>(C6-B6)/B6</f>
        <v>2.8550458191063516E-2</v>
      </c>
      <c r="E6" s="450">
        <f>+SUM(E7:E21)</f>
        <v>2755244.3167853281</v>
      </c>
      <c r="F6" s="451">
        <f>+SUM(F7:F21)</f>
        <v>2736150.4378353436</v>
      </c>
      <c r="G6" s="452">
        <f>(F6-E6)/E6</f>
        <v>-6.9300130059834989E-3</v>
      </c>
      <c r="H6" s="453">
        <f>SUM(H7:H21)</f>
        <v>1.0000000000000002</v>
      </c>
    </row>
    <row r="7" spans="1:8" x14ac:dyDescent="0.25">
      <c r="A7" s="454" t="s">
        <v>283</v>
      </c>
      <c r="B7" s="205">
        <v>46369.182081313003</v>
      </c>
      <c r="C7" s="445">
        <v>46285.479823463997</v>
      </c>
      <c r="D7" s="455">
        <f t="shared" ref="D7:D67" si="0">+C7/B7-1</f>
        <v>-1.8051268987714364E-3</v>
      </c>
      <c r="E7" s="205">
        <v>471964.5316096078</v>
      </c>
      <c r="F7" s="445">
        <v>475929.95233204419</v>
      </c>
      <c r="G7" s="455">
        <f t="shared" ref="G7:G71" si="1">+F7/E7-1</f>
        <v>8.4019464532907318E-3</v>
      </c>
      <c r="H7" s="456">
        <f t="shared" ref="H7:H21" si="2">(F7/$F$6)</f>
        <v>0.17394144187063326</v>
      </c>
    </row>
    <row r="8" spans="1:8" x14ac:dyDescent="0.25">
      <c r="A8" s="454" t="s">
        <v>279</v>
      </c>
      <c r="B8" s="205">
        <v>34680.417929240008</v>
      </c>
      <c r="C8" s="445">
        <v>39260.208007000001</v>
      </c>
      <c r="D8" s="455">
        <f t="shared" si="0"/>
        <v>0.13205694600060314</v>
      </c>
      <c r="E8" s="205">
        <v>470835.7080042985</v>
      </c>
      <c r="F8" s="445">
        <v>453836.33623411</v>
      </c>
      <c r="G8" s="455">
        <f t="shared" si="1"/>
        <v>-3.6104678301148163E-2</v>
      </c>
      <c r="H8" s="456">
        <f t="shared" si="2"/>
        <v>0.16586673377256059</v>
      </c>
    </row>
    <row r="9" spans="1:8" x14ac:dyDescent="0.25">
      <c r="A9" s="454" t="s">
        <v>289</v>
      </c>
      <c r="B9" s="205">
        <v>42168.360125740001</v>
      </c>
      <c r="C9" s="445">
        <v>36862.243260959993</v>
      </c>
      <c r="D9" s="455">
        <f t="shared" si="0"/>
        <v>-0.1258317100536499</v>
      </c>
      <c r="E9" s="205">
        <v>443635.69969267002</v>
      </c>
      <c r="F9" s="445">
        <v>443686.12390072993</v>
      </c>
      <c r="G9" s="956">
        <f t="shared" si="1"/>
        <v>1.136612948300364E-4</v>
      </c>
      <c r="H9" s="456">
        <f t="shared" si="2"/>
        <v>0.16215706481831615</v>
      </c>
    </row>
    <row r="10" spans="1:8" x14ac:dyDescent="0.25">
      <c r="A10" s="457" t="s">
        <v>385</v>
      </c>
      <c r="B10" s="205">
        <v>26260.713351999999</v>
      </c>
      <c r="C10" s="445">
        <v>30584.334989999999</v>
      </c>
      <c r="D10" s="455">
        <f t="shared" si="0"/>
        <v>0.16464220069142632</v>
      </c>
      <c r="E10" s="205">
        <v>302039.03099699999</v>
      </c>
      <c r="F10" s="445">
        <v>322149.11713199998</v>
      </c>
      <c r="G10" s="455">
        <f t="shared" si="1"/>
        <v>6.6581084135446611E-2</v>
      </c>
      <c r="H10" s="456">
        <f t="shared" si="2"/>
        <v>0.11773808657497008</v>
      </c>
    </row>
    <row r="11" spans="1:8" x14ac:dyDescent="0.25">
      <c r="A11" s="454" t="s">
        <v>288</v>
      </c>
      <c r="B11" s="205">
        <v>20801.250676624</v>
      </c>
      <c r="C11" s="458">
        <v>21031.010680307998</v>
      </c>
      <c r="D11" s="455">
        <f t="shared" si="0"/>
        <v>1.1045489872500758E-2</v>
      </c>
      <c r="E11" s="205">
        <v>221245.63918765605</v>
      </c>
      <c r="F11" s="458">
        <v>245627.15188741899</v>
      </c>
      <c r="G11" s="455">
        <f t="shared" si="1"/>
        <v>0.11020109950769719</v>
      </c>
      <c r="H11" s="456">
        <f t="shared" si="2"/>
        <v>8.9771069781434426E-2</v>
      </c>
    </row>
    <row r="12" spans="1:8" x14ac:dyDescent="0.25">
      <c r="A12" s="454" t="s">
        <v>297</v>
      </c>
      <c r="B12" s="205">
        <v>31068.643938999998</v>
      </c>
      <c r="C12" s="458">
        <v>25745.91350151</v>
      </c>
      <c r="D12" s="455">
        <f t="shared" si="0"/>
        <v>-0.17132162085801417</v>
      </c>
      <c r="E12" s="205">
        <v>273525.39555730997</v>
      </c>
      <c r="F12" s="458">
        <v>244841.76401570998</v>
      </c>
      <c r="G12" s="455">
        <f t="shared" si="1"/>
        <v>-0.10486642925113732</v>
      </c>
      <c r="H12" s="456">
        <f t="shared" si="2"/>
        <v>8.948402859362227E-2</v>
      </c>
    </row>
    <row r="13" spans="1:8" x14ac:dyDescent="0.25">
      <c r="A13" s="454" t="s">
        <v>277</v>
      </c>
      <c r="B13" s="205">
        <v>23645.877349325998</v>
      </c>
      <c r="C13" s="458">
        <v>30096.698649199003</v>
      </c>
      <c r="D13" s="455">
        <f t="shared" si="0"/>
        <v>0.2728095559565642</v>
      </c>
      <c r="E13" s="205">
        <v>205691.79985444504</v>
      </c>
      <c r="F13" s="458">
        <v>211200.39668447102</v>
      </c>
      <c r="G13" s="455">
        <f t="shared" si="1"/>
        <v>2.6780828569364701E-2</v>
      </c>
      <c r="H13" s="456">
        <f t="shared" si="2"/>
        <v>7.7188883244138584E-2</v>
      </c>
    </row>
    <row r="14" spans="1:8" x14ac:dyDescent="0.25">
      <c r="A14" s="454" t="s">
        <v>285</v>
      </c>
      <c r="B14" s="205">
        <v>16100.319369789999</v>
      </c>
      <c r="C14" s="458">
        <v>18044.20349738</v>
      </c>
      <c r="D14" s="455">
        <f t="shared" si="0"/>
        <v>0.12073574958006295</v>
      </c>
      <c r="E14" s="205">
        <v>216349.46341035998</v>
      </c>
      <c r="F14" s="458">
        <v>181017.25428756996</v>
      </c>
      <c r="G14" s="455">
        <f t="shared" si="1"/>
        <v>-0.16331082391350238</v>
      </c>
      <c r="H14" s="456">
        <f t="shared" si="2"/>
        <v>6.6157639501276289E-2</v>
      </c>
    </row>
    <row r="15" spans="1:8" x14ac:dyDescent="0.25">
      <c r="A15" s="454" t="s">
        <v>298</v>
      </c>
      <c r="B15" s="205">
        <v>6900.8079866040007</v>
      </c>
      <c r="C15" s="458">
        <v>6119.0395854600001</v>
      </c>
      <c r="D15" s="455">
        <f t="shared" si="0"/>
        <v>-0.1132865024880545</v>
      </c>
      <c r="E15" s="205">
        <v>69706.703541360999</v>
      </c>
      <c r="F15" s="458">
        <v>67045.787787231005</v>
      </c>
      <c r="G15" s="455">
        <f t="shared" si="1"/>
        <v>-3.8173025246432957E-2</v>
      </c>
      <c r="H15" s="456">
        <f t="shared" si="2"/>
        <v>2.4503692070481722E-2</v>
      </c>
    </row>
    <row r="16" spans="1:8" x14ac:dyDescent="0.25">
      <c r="A16" s="454" t="s">
        <v>278</v>
      </c>
      <c r="B16" s="205">
        <v>3424.9646153200001</v>
      </c>
      <c r="C16" s="458">
        <v>4307.4565039600002</v>
      </c>
      <c r="D16" s="455">
        <f t="shared" si="0"/>
        <v>0.25766452730418865</v>
      </c>
      <c r="E16" s="205">
        <v>39163.96565636</v>
      </c>
      <c r="F16" s="458">
        <v>47319.994560239997</v>
      </c>
      <c r="G16" s="455">
        <f t="shared" si="1"/>
        <v>0.20825339740730531</v>
      </c>
      <c r="H16" s="456">
        <f t="shared" si="2"/>
        <v>1.7294368725455155E-2</v>
      </c>
    </row>
    <row r="17" spans="1:8" x14ac:dyDescent="0.25">
      <c r="A17" s="454" t="s">
        <v>280</v>
      </c>
      <c r="B17" s="205">
        <v>2175.684812</v>
      </c>
      <c r="C17" s="445">
        <v>2331.4315499999998</v>
      </c>
      <c r="D17" s="455">
        <f t="shared" si="0"/>
        <v>7.1585156609531797E-2</v>
      </c>
      <c r="E17" s="205">
        <v>27871.491332499998</v>
      </c>
      <c r="F17" s="445">
        <v>23195.209308000001</v>
      </c>
      <c r="G17" s="455">
        <f t="shared" si="1"/>
        <v>-0.16778011512599411</v>
      </c>
      <c r="H17" s="456">
        <f t="shared" si="2"/>
        <v>8.4773150581407639E-3</v>
      </c>
    </row>
    <row r="18" spans="1:8" x14ac:dyDescent="0.25">
      <c r="A18" s="454" t="s">
        <v>296</v>
      </c>
      <c r="B18" s="205">
        <v>1377.2508995079997</v>
      </c>
      <c r="C18" s="458">
        <v>1567.85759835</v>
      </c>
      <c r="D18" s="455">
        <f t="shared" si="0"/>
        <v>0.13839649617225969</v>
      </c>
      <c r="E18" s="205">
        <v>9739.0279055899991</v>
      </c>
      <c r="F18" s="458">
        <v>16866.255602008998</v>
      </c>
      <c r="G18" s="455">
        <f t="shared" si="1"/>
        <v>0.73182126240013323</v>
      </c>
      <c r="H18" s="456">
        <f t="shared" si="2"/>
        <v>6.164228168445458E-3</v>
      </c>
    </row>
    <row r="19" spans="1:8" x14ac:dyDescent="0.25">
      <c r="A19" s="454" t="s">
        <v>295</v>
      </c>
      <c r="B19" s="205">
        <v>139.54652339999998</v>
      </c>
      <c r="C19" s="458">
        <v>179.02444539999999</v>
      </c>
      <c r="D19" s="455">
        <f t="shared" si="0"/>
        <v>0.28290150867348673</v>
      </c>
      <c r="E19" s="205">
        <v>1852.4576878700002</v>
      </c>
      <c r="F19" s="458">
        <v>2134.0256466000001</v>
      </c>
      <c r="G19" s="455">
        <f t="shared" si="1"/>
        <v>0.15199697168454818</v>
      </c>
      <c r="H19" s="456">
        <f t="shared" si="2"/>
        <v>7.7993724946216639E-4</v>
      </c>
    </row>
    <row r="20" spans="1:8" x14ac:dyDescent="0.25">
      <c r="A20" s="454" t="s">
        <v>290</v>
      </c>
      <c r="B20" s="205">
        <v>0</v>
      </c>
      <c r="C20" s="458">
        <v>0</v>
      </c>
      <c r="D20" s="455" t="s">
        <v>276</v>
      </c>
      <c r="E20" s="205">
        <v>1071.74036</v>
      </c>
      <c r="F20" s="458">
        <v>915.55997779999996</v>
      </c>
      <c r="G20" s="455">
        <f t="shared" si="1"/>
        <v>-0.14572595007992428</v>
      </c>
      <c r="H20" s="459">
        <f t="shared" si="2"/>
        <v>3.346160960814453E-4</v>
      </c>
    </row>
    <row r="21" spans="1:8" ht="15.75" thickBot="1" x14ac:dyDescent="0.3">
      <c r="A21" s="454" t="s">
        <v>293</v>
      </c>
      <c r="B21" s="205">
        <v>54.013072950000002</v>
      </c>
      <c r="C21" s="458">
        <v>37.266339600000002</v>
      </c>
      <c r="D21" s="455">
        <f t="shared" si="0"/>
        <v>-0.31004963123469165</v>
      </c>
      <c r="E21" s="205">
        <v>551.66198829999996</v>
      </c>
      <c r="F21" s="458">
        <v>385.50847940999995</v>
      </c>
      <c r="G21" s="455">
        <f t="shared" si="1"/>
        <v>-0.30118716245434674</v>
      </c>
      <c r="H21" s="459">
        <f t="shared" si="2"/>
        <v>1.4089447498178795E-4</v>
      </c>
    </row>
    <row r="22" spans="1:8" x14ac:dyDescent="0.25">
      <c r="A22" s="578" t="s">
        <v>504</v>
      </c>
      <c r="B22" s="460">
        <f>+SUM(B23:B38)</f>
        <v>9608364.9567449763</v>
      </c>
      <c r="C22" s="461">
        <f>+SUM(C23:C38)</f>
        <v>9708363.5841101035</v>
      </c>
      <c r="D22" s="452">
        <f t="shared" si="0"/>
        <v>1.0407455151349998E-2</v>
      </c>
      <c r="E22" s="460">
        <f>+SUM(E23:E38)</f>
        <v>100985631.43873215</v>
      </c>
      <c r="F22" s="461">
        <f>+SUM(F23:F38)</f>
        <v>107969787.94729176</v>
      </c>
      <c r="G22" s="452">
        <f t="shared" si="1"/>
        <v>6.9159903335326511E-2</v>
      </c>
      <c r="H22" s="453">
        <f>SUM(H23:H38)</f>
        <v>1</v>
      </c>
    </row>
    <row r="23" spans="1:8" x14ac:dyDescent="0.25">
      <c r="A23" s="454" t="s">
        <v>292</v>
      </c>
      <c r="B23" s="462">
        <v>3664303.0579882092</v>
      </c>
      <c r="C23" s="458">
        <v>3022938.9048096603</v>
      </c>
      <c r="D23" s="455">
        <f t="shared" si="0"/>
        <v>-0.17503032446521316</v>
      </c>
      <c r="E23" s="462">
        <v>33774591.409048758</v>
      </c>
      <c r="F23" s="458">
        <v>35412113.268516995</v>
      </c>
      <c r="G23" s="455">
        <f t="shared" si="1"/>
        <v>4.8483839216172386E-2</v>
      </c>
      <c r="H23" s="456">
        <f t="shared" ref="H23:H38" si="3">(F23/$F$22)</f>
        <v>0.32798168767178032</v>
      </c>
    </row>
    <row r="24" spans="1:8" x14ac:dyDescent="0.25">
      <c r="A24" s="454" t="s">
        <v>279</v>
      </c>
      <c r="B24" s="462">
        <v>1942297.1625088612</v>
      </c>
      <c r="C24" s="458">
        <v>1925106.967391192</v>
      </c>
      <c r="D24" s="455">
        <f t="shared" si="0"/>
        <v>-8.850445467090462E-3</v>
      </c>
      <c r="E24" s="462">
        <v>22444767.465276506</v>
      </c>
      <c r="F24" s="458">
        <v>22102303.641244523</v>
      </c>
      <c r="G24" s="455">
        <f t="shared" si="1"/>
        <v>-1.5258069595142643E-2</v>
      </c>
      <c r="H24" s="456">
        <f t="shared" si="3"/>
        <v>0.20470822497154789</v>
      </c>
    </row>
    <row r="25" spans="1:8" x14ac:dyDescent="0.25">
      <c r="A25" s="454" t="s">
        <v>280</v>
      </c>
      <c r="B25" s="462">
        <v>1418573.2522239999</v>
      </c>
      <c r="C25" s="458">
        <v>2013605.2194249998</v>
      </c>
      <c r="D25" s="455">
        <f t="shared" si="0"/>
        <v>0.41945804791407504</v>
      </c>
      <c r="E25" s="462">
        <v>19344703.035671998</v>
      </c>
      <c r="F25" s="579">
        <v>20129524.245409001</v>
      </c>
      <c r="G25" s="455">
        <f t="shared" si="1"/>
        <v>4.0570341570494994E-2</v>
      </c>
      <c r="H25" s="456">
        <f t="shared" si="3"/>
        <v>0.18643663776792585</v>
      </c>
    </row>
    <row r="26" spans="1:8" x14ac:dyDescent="0.25">
      <c r="A26" s="454" t="s">
        <v>293</v>
      </c>
      <c r="B26" s="462">
        <v>845131.2108285547</v>
      </c>
      <c r="C26" s="458">
        <v>578622.00185944792</v>
      </c>
      <c r="D26" s="455">
        <f t="shared" si="0"/>
        <v>-0.31534654684900931</v>
      </c>
      <c r="E26" s="462">
        <v>8007879.9376026671</v>
      </c>
      <c r="F26" s="458">
        <v>8538643.2144823484</v>
      </c>
      <c r="G26" s="455">
        <f t="shared" si="1"/>
        <v>6.6280124204581625E-2</v>
      </c>
      <c r="H26" s="456">
        <f t="shared" si="3"/>
        <v>7.9083634198213931E-2</v>
      </c>
    </row>
    <row r="27" spans="1:8" x14ac:dyDescent="0.25">
      <c r="A27" s="454" t="s">
        <v>297</v>
      </c>
      <c r="B27" s="462">
        <v>723753.22885999992</v>
      </c>
      <c r="C27" s="458">
        <v>575734.00916500005</v>
      </c>
      <c r="D27" s="455">
        <f t="shared" si="0"/>
        <v>-0.20451614416718844</v>
      </c>
      <c r="E27" s="462">
        <v>6575471.1203675503</v>
      </c>
      <c r="F27" s="579">
        <v>5569532.7639819998</v>
      </c>
      <c r="G27" s="455">
        <f t="shared" si="1"/>
        <v>-0.15298346505844307</v>
      </c>
      <c r="H27" s="456">
        <f t="shared" si="3"/>
        <v>5.158417803599754E-2</v>
      </c>
    </row>
    <row r="28" spans="1:8" x14ac:dyDescent="0.25">
      <c r="A28" s="454" t="s">
        <v>278</v>
      </c>
      <c r="B28" s="462">
        <v>115795.27957460002</v>
      </c>
      <c r="C28" s="458">
        <v>528955.32547056105</v>
      </c>
      <c r="D28" s="455">
        <f t="shared" si="0"/>
        <v>3.5680214894233799</v>
      </c>
      <c r="E28" s="462">
        <v>1030571.8400494</v>
      </c>
      <c r="F28" s="458">
        <v>4607432.9574718373</v>
      </c>
      <c r="G28" s="455">
        <f t="shared" si="1"/>
        <v>3.4707537877718275</v>
      </c>
      <c r="H28" s="456">
        <f t="shared" si="3"/>
        <v>4.2673353769306969E-2</v>
      </c>
    </row>
    <row r="29" spans="1:8" x14ac:dyDescent="0.25">
      <c r="A29" s="454" t="s">
        <v>290</v>
      </c>
      <c r="B29" s="462">
        <v>372098.80270998651</v>
      </c>
      <c r="C29" s="458">
        <v>241551.47911498675</v>
      </c>
      <c r="D29" s="455">
        <f t="shared" si="0"/>
        <v>-0.35084048280786384</v>
      </c>
      <c r="E29" s="462">
        <v>2999513.0780183584</v>
      </c>
      <c r="F29" s="458">
        <v>3472776.1846842854</v>
      </c>
      <c r="G29" s="455">
        <f t="shared" si="1"/>
        <v>0.15777997773511632</v>
      </c>
      <c r="H29" s="456">
        <f t="shared" si="3"/>
        <v>3.2164332733334723E-2</v>
      </c>
    </row>
    <row r="30" spans="1:8" x14ac:dyDescent="0.25">
      <c r="A30" s="454" t="s">
        <v>385</v>
      </c>
      <c r="B30" s="462">
        <v>1255.8625</v>
      </c>
      <c r="C30" s="458">
        <v>200300.502622</v>
      </c>
      <c r="D30" s="455" t="s">
        <v>275</v>
      </c>
      <c r="E30" s="462">
        <v>284484.01377566997</v>
      </c>
      <c r="F30" s="458">
        <v>1926995.32532752</v>
      </c>
      <c r="G30" s="455">
        <f t="shared" si="1"/>
        <v>5.773650651762293</v>
      </c>
      <c r="H30" s="459">
        <f t="shared" si="3"/>
        <v>1.7847542001918466E-2</v>
      </c>
    </row>
    <row r="31" spans="1:8" x14ac:dyDescent="0.25">
      <c r="A31" s="454" t="s">
        <v>288</v>
      </c>
      <c r="B31" s="462">
        <v>157632.39112390601</v>
      </c>
      <c r="C31" s="458">
        <v>147445.84950000001</v>
      </c>
      <c r="D31" s="455">
        <f t="shared" si="0"/>
        <v>-6.4622134773676843E-2</v>
      </c>
      <c r="E31" s="462">
        <v>2095721.2198132731</v>
      </c>
      <c r="F31" s="458">
        <v>1873502.2713310625</v>
      </c>
      <c r="G31" s="455">
        <f t="shared" si="1"/>
        <v>-0.10603459390558156</v>
      </c>
      <c r="H31" s="459">
        <f t="shared" si="3"/>
        <v>1.7352097350100022E-2</v>
      </c>
    </row>
    <row r="32" spans="1:8" x14ac:dyDescent="0.25">
      <c r="A32" s="454" t="s">
        <v>298</v>
      </c>
      <c r="B32" s="462">
        <v>138697.99393299999</v>
      </c>
      <c r="C32" s="458">
        <v>163264.75627369998</v>
      </c>
      <c r="D32" s="455">
        <f t="shared" si="0"/>
        <v>0.17712413600276955</v>
      </c>
      <c r="E32" s="462">
        <v>1566946.9403587</v>
      </c>
      <c r="F32" s="458">
        <v>1547225.7233640996</v>
      </c>
      <c r="G32" s="455">
        <f t="shared" si="1"/>
        <v>-1.2585759279178821E-2</v>
      </c>
      <c r="H32" s="456">
        <f t="shared" si="3"/>
        <v>1.4330172845383541E-2</v>
      </c>
    </row>
    <row r="33" spans="1:8" x14ac:dyDescent="0.25">
      <c r="A33" s="454" t="s">
        <v>386</v>
      </c>
      <c r="B33" s="462">
        <v>112597.24791278609</v>
      </c>
      <c r="C33" s="458">
        <v>94432.889593635715</v>
      </c>
      <c r="D33" s="455">
        <f t="shared" si="0"/>
        <v>-0.16132151234477643</v>
      </c>
      <c r="E33" s="462">
        <v>1488172.0477942689</v>
      </c>
      <c r="F33" s="458">
        <v>1166282.1979680003</v>
      </c>
      <c r="G33" s="455">
        <f t="shared" si="1"/>
        <v>-0.21629881457817035</v>
      </c>
      <c r="H33" s="456">
        <f t="shared" si="3"/>
        <v>1.0801930985891637E-2</v>
      </c>
    </row>
    <row r="34" spans="1:8" x14ac:dyDescent="0.25">
      <c r="A34" s="454" t="s">
        <v>296</v>
      </c>
      <c r="B34" s="462">
        <v>51414.802348077807</v>
      </c>
      <c r="C34" s="458">
        <v>45878.102479499998</v>
      </c>
      <c r="D34" s="455">
        <f t="shared" si="0"/>
        <v>-0.10768688423801365</v>
      </c>
      <c r="E34" s="462">
        <v>537063.15515804663</v>
      </c>
      <c r="F34" s="458">
        <v>660670.01868158998</v>
      </c>
      <c r="G34" s="455">
        <f t="shared" si="1"/>
        <v>0.2301533112752232</v>
      </c>
      <c r="H34" s="456">
        <f t="shared" si="3"/>
        <v>6.1190267318494054E-3</v>
      </c>
    </row>
    <row r="35" spans="1:8" x14ac:dyDescent="0.25">
      <c r="A35" s="454" t="s">
        <v>285</v>
      </c>
      <c r="B35" s="462">
        <v>44998.908873</v>
      </c>
      <c r="C35" s="458">
        <v>47913.913460000003</v>
      </c>
      <c r="D35" s="455">
        <f t="shared" si="0"/>
        <v>6.477945043572042E-2</v>
      </c>
      <c r="E35" s="462">
        <v>532804.12865699991</v>
      </c>
      <c r="F35" s="458">
        <v>502006.83151000005</v>
      </c>
      <c r="G35" s="455">
        <f t="shared" si="1"/>
        <v>-5.7802286976695094E-2</v>
      </c>
      <c r="H35" s="456">
        <f>(F35/$F$22)</f>
        <v>4.6495120630881265E-3</v>
      </c>
    </row>
    <row r="36" spans="1:8" x14ac:dyDescent="0.25">
      <c r="A36" s="454" t="s">
        <v>282</v>
      </c>
      <c r="B36" s="462">
        <v>4067.9999999959</v>
      </c>
      <c r="C36" s="458">
        <v>107924.90062541611</v>
      </c>
      <c r="D36" s="455" t="s">
        <v>275</v>
      </c>
      <c r="E36" s="462">
        <v>46410.999999953696</v>
      </c>
      <c r="F36" s="458">
        <v>279936.30323849758</v>
      </c>
      <c r="G36" s="455">
        <f t="shared" si="1"/>
        <v>5.0316800594423059</v>
      </c>
      <c r="H36" s="456">
        <f t="shared" si="3"/>
        <v>2.5927281007086509E-3</v>
      </c>
    </row>
    <row r="37" spans="1:8" x14ac:dyDescent="0.25">
      <c r="A37" s="454" t="s">
        <v>283</v>
      </c>
      <c r="B37" s="462">
        <v>13434.89294</v>
      </c>
      <c r="C37" s="458">
        <v>12925.442940000001</v>
      </c>
      <c r="D37" s="455">
        <f t="shared" si="0"/>
        <v>-3.7919915125129267E-2</v>
      </c>
      <c r="E37" s="462">
        <v>123845.23593000001</v>
      </c>
      <c r="F37" s="458">
        <v>147001.97067000001</v>
      </c>
      <c r="G37" s="455">
        <f t="shared" si="1"/>
        <v>0.18698123158398028</v>
      </c>
      <c r="H37" s="456">
        <f t="shared" si="3"/>
        <v>1.3615102285999007E-3</v>
      </c>
    </row>
    <row r="38" spans="1:8" ht="15.75" thickBot="1" x14ac:dyDescent="0.3">
      <c r="A38" s="454" t="s">
        <v>289</v>
      </c>
      <c r="B38" s="462">
        <v>2312.8624199999999</v>
      </c>
      <c r="C38" s="458">
        <v>1763.3193799999999</v>
      </c>
      <c r="D38" s="455">
        <f t="shared" si="0"/>
        <v>-0.23760299585826639</v>
      </c>
      <c r="E38" s="462">
        <v>132685.81121000001</v>
      </c>
      <c r="F38" s="458">
        <v>33841.029409999996</v>
      </c>
      <c r="G38" s="455">
        <f t="shared" si="1"/>
        <v>-0.74495366835840304</v>
      </c>
      <c r="H38" s="459">
        <f t="shared" si="3"/>
        <v>3.1343054435302187E-4</v>
      </c>
    </row>
    <row r="39" spans="1:8" x14ac:dyDescent="0.25">
      <c r="A39" s="578" t="s">
        <v>505</v>
      </c>
      <c r="B39" s="460">
        <f>+SUM(B40:B50)</f>
        <v>149162.44567790598</v>
      </c>
      <c r="C39" s="461">
        <f>+SUM(C40:C50)</f>
        <v>111390.39680736299</v>
      </c>
      <c r="D39" s="452">
        <f t="shared" si="0"/>
        <v>-0.25322760497039642</v>
      </c>
      <c r="E39" s="460">
        <f>+SUM(E40:E50)</f>
        <v>1469127.1631768681</v>
      </c>
      <c r="F39" s="461">
        <f>+SUM(F40:F50)</f>
        <v>1270646.132794979</v>
      </c>
      <c r="G39" s="452">
        <f t="shared" si="1"/>
        <v>-0.13510132775211237</v>
      </c>
      <c r="H39" s="453">
        <f>SUM(H40:H50)</f>
        <v>1</v>
      </c>
    </row>
    <row r="40" spans="1:8" x14ac:dyDescent="0.25">
      <c r="A40" s="454" t="s">
        <v>289</v>
      </c>
      <c r="B40" s="462">
        <v>60569.830575959997</v>
      </c>
      <c r="C40" s="458">
        <v>37376.059899899992</v>
      </c>
      <c r="D40" s="455">
        <f t="shared" si="0"/>
        <v>-0.3829261276696645</v>
      </c>
      <c r="E40" s="462">
        <v>584045.29979983997</v>
      </c>
      <c r="F40" s="458">
        <v>381031.95389438997</v>
      </c>
      <c r="G40" s="455">
        <f t="shared" si="1"/>
        <v>-0.34759862972105993</v>
      </c>
      <c r="H40" s="206">
        <f t="shared" ref="H40:H50" si="4">(F40/$F$39)</f>
        <v>0.29987259557171309</v>
      </c>
    </row>
    <row r="41" spans="1:8" x14ac:dyDescent="0.25">
      <c r="A41" s="454" t="s">
        <v>277</v>
      </c>
      <c r="B41" s="462">
        <v>28750.743366749</v>
      </c>
      <c r="C41" s="458">
        <v>21481.712687855998</v>
      </c>
      <c r="D41" s="455">
        <f t="shared" si="0"/>
        <v>-0.25282931248657137</v>
      </c>
      <c r="E41" s="462">
        <v>271959.89471869799</v>
      </c>
      <c r="F41" s="458">
        <v>225096.10678607901</v>
      </c>
      <c r="G41" s="455">
        <f t="shared" si="1"/>
        <v>-0.17231874567789707</v>
      </c>
      <c r="H41" s="206">
        <f t="shared" si="4"/>
        <v>0.17715090061380501</v>
      </c>
    </row>
    <row r="42" spans="1:8" x14ac:dyDescent="0.25">
      <c r="A42" s="454" t="s">
        <v>285</v>
      </c>
      <c r="B42" s="462">
        <v>13479.223944000001</v>
      </c>
      <c r="C42" s="458">
        <v>8955.2553800000005</v>
      </c>
      <c r="D42" s="455">
        <f t="shared" si="0"/>
        <v>-0.33562529881505176</v>
      </c>
      <c r="E42" s="462">
        <v>142009.2793012</v>
      </c>
      <c r="F42" s="458">
        <v>185238.39027699997</v>
      </c>
      <c r="G42" s="455">
        <f t="shared" si="1"/>
        <v>0.30441046661543525</v>
      </c>
      <c r="H42" s="206">
        <f t="shared" si="4"/>
        <v>0.14578283087325031</v>
      </c>
    </row>
    <row r="43" spans="1:8" x14ac:dyDescent="0.25">
      <c r="A43" s="454" t="s">
        <v>298</v>
      </c>
      <c r="B43" s="462">
        <v>19620.717500156999</v>
      </c>
      <c r="C43" s="458">
        <v>14757.736733656999</v>
      </c>
      <c r="D43" s="455">
        <f t="shared" si="0"/>
        <v>-0.24784928310909571</v>
      </c>
      <c r="E43" s="462">
        <v>188850.26520363003</v>
      </c>
      <c r="F43" s="458">
        <v>164521.71819998999</v>
      </c>
      <c r="G43" s="455">
        <f t="shared" si="1"/>
        <v>-0.12882453184488507</v>
      </c>
      <c r="H43" s="206">
        <f t="shared" si="4"/>
        <v>0.12947878559870915</v>
      </c>
    </row>
    <row r="44" spans="1:8" x14ac:dyDescent="0.25">
      <c r="A44" s="454" t="s">
        <v>278</v>
      </c>
      <c r="B44" s="462">
        <v>12537.904883160001</v>
      </c>
      <c r="C44" s="458">
        <v>13483.302528400001</v>
      </c>
      <c r="D44" s="455">
        <f t="shared" si="0"/>
        <v>7.5403159782284623E-2</v>
      </c>
      <c r="E44" s="462">
        <v>135602.83878906001</v>
      </c>
      <c r="F44" s="458">
        <v>161146.39453066001</v>
      </c>
      <c r="G44" s="455">
        <f t="shared" si="1"/>
        <v>0.18837036134129037</v>
      </c>
      <c r="H44" s="206">
        <f t="shared" si="4"/>
        <v>0.12682240190366303</v>
      </c>
    </row>
    <row r="45" spans="1:8" x14ac:dyDescent="0.25">
      <c r="A45" s="454" t="s">
        <v>295</v>
      </c>
      <c r="B45" s="462">
        <v>3373.6436401999999</v>
      </c>
      <c r="C45" s="458">
        <v>5271.9239432000004</v>
      </c>
      <c r="D45" s="455">
        <f t="shared" si="0"/>
        <v>0.56267955523822444</v>
      </c>
      <c r="E45" s="462">
        <v>39577.190063419999</v>
      </c>
      <c r="F45" s="458">
        <v>53607.869778599998</v>
      </c>
      <c r="G45" s="455">
        <f t="shared" si="1"/>
        <v>0.35451429706597914</v>
      </c>
      <c r="H45" s="206">
        <f t="shared" si="4"/>
        <v>4.2189456525304453E-2</v>
      </c>
    </row>
    <row r="46" spans="1:8" x14ac:dyDescent="0.25">
      <c r="A46" s="454" t="s">
        <v>293</v>
      </c>
      <c r="B46" s="462">
        <v>5894.5332639799999</v>
      </c>
      <c r="C46" s="458">
        <v>5071.2082799500004</v>
      </c>
      <c r="D46" s="455">
        <f t="shared" si="0"/>
        <v>-0.13967602643980825</v>
      </c>
      <c r="E46" s="462">
        <v>57245.478554519999</v>
      </c>
      <c r="F46" s="458">
        <v>48425.855696259998</v>
      </c>
      <c r="G46" s="455">
        <f t="shared" si="1"/>
        <v>-0.15406671550243545</v>
      </c>
      <c r="H46" s="206">
        <f t="shared" si="4"/>
        <v>3.8111205351674095E-2</v>
      </c>
    </row>
    <row r="47" spans="1:8" x14ac:dyDescent="0.25">
      <c r="A47" s="454" t="s">
        <v>279</v>
      </c>
      <c r="B47" s="462">
        <v>2766.2604878000002</v>
      </c>
      <c r="C47" s="458">
        <v>2862.0216482999999</v>
      </c>
      <c r="D47" s="455">
        <f t="shared" si="0"/>
        <v>3.461754990982735E-2</v>
      </c>
      <c r="E47" s="462">
        <v>32136.049742900002</v>
      </c>
      <c r="F47" s="458">
        <v>30998.340330799998</v>
      </c>
      <c r="G47" s="455">
        <f t="shared" si="1"/>
        <v>-3.5402901763038397E-2</v>
      </c>
      <c r="H47" s="206">
        <f t="shared" si="4"/>
        <v>2.4395730275127384E-2</v>
      </c>
    </row>
    <row r="48" spans="1:8" x14ac:dyDescent="0.25">
      <c r="A48" s="454" t="s">
        <v>296</v>
      </c>
      <c r="B48" s="462">
        <v>1345.1645555</v>
      </c>
      <c r="C48" s="458">
        <v>1427.6385429000002</v>
      </c>
      <c r="D48" s="455">
        <f t="shared" si="0"/>
        <v>6.1311448523370116E-2</v>
      </c>
      <c r="E48" s="462">
        <v>15149.771659600001</v>
      </c>
      <c r="F48" s="458">
        <v>16561.250194699998</v>
      </c>
      <c r="G48" s="455">
        <f t="shared" si="1"/>
        <v>9.3168304236822097E-2</v>
      </c>
      <c r="H48" s="206">
        <f t="shared" si="4"/>
        <v>1.3033723368968995E-2</v>
      </c>
    </row>
    <row r="49" spans="1:8" x14ac:dyDescent="0.25">
      <c r="A49" s="454" t="s">
        <v>290</v>
      </c>
      <c r="B49" s="580">
        <v>823.18158040000003</v>
      </c>
      <c r="C49" s="458">
        <v>702.86216319999994</v>
      </c>
      <c r="D49" s="455">
        <f t="shared" si="0"/>
        <v>-0.14616388420831106</v>
      </c>
      <c r="E49" s="462">
        <v>2540.6953140000001</v>
      </c>
      <c r="F49" s="458">
        <v>4012.2854565000002</v>
      </c>
      <c r="G49" s="455">
        <f t="shared" si="1"/>
        <v>0.57920764225095911</v>
      </c>
      <c r="H49" s="206">
        <f t="shared" si="4"/>
        <v>3.1576733702202119E-3</v>
      </c>
    </row>
    <row r="50" spans="1:8" ht="15.75" thickBot="1" x14ac:dyDescent="0.3">
      <c r="A50" s="454" t="s">
        <v>297</v>
      </c>
      <c r="B50" s="479">
        <v>1.2418800000000001</v>
      </c>
      <c r="C50" s="463">
        <v>0.67500000000000004</v>
      </c>
      <c r="D50" s="455">
        <f t="shared" si="0"/>
        <v>-0.45646922407962121</v>
      </c>
      <c r="E50" s="462">
        <v>10.400029999999999</v>
      </c>
      <c r="F50" s="458">
        <v>5.967649999999999</v>
      </c>
      <c r="G50" s="455">
        <f t="shared" si="1"/>
        <v>-0.4261891552235908</v>
      </c>
      <c r="H50" s="581">
        <f t="shared" si="4"/>
        <v>4.696547564248472E-6</v>
      </c>
    </row>
    <row r="51" spans="1:8" x14ac:dyDescent="0.25">
      <c r="A51" s="578" t="s">
        <v>506</v>
      </c>
      <c r="B51" s="460">
        <f>+SUM(B52:B68)</f>
        <v>292667.07483644522</v>
      </c>
      <c r="C51" s="461">
        <f>+SUM(C52:C68)</f>
        <v>344967.78553777584</v>
      </c>
      <c r="D51" s="452">
        <f t="shared" si="0"/>
        <v>0.17870377366691659</v>
      </c>
      <c r="E51" s="460">
        <f>+SUM(E52:E68)</f>
        <v>3041393.6459926534</v>
      </c>
      <c r="F51" s="461">
        <f>+SUM(F52:F68)</f>
        <v>3510150.1852801228</v>
      </c>
      <c r="G51" s="452">
        <f t="shared" si="1"/>
        <v>0.1541255732894371</v>
      </c>
      <c r="H51" s="453">
        <f>SUM(H52:H68)</f>
        <v>1.0000000000000002</v>
      </c>
    </row>
    <row r="52" spans="1:8" x14ac:dyDescent="0.25">
      <c r="A52" s="454" t="s">
        <v>278</v>
      </c>
      <c r="B52" s="462">
        <v>35635.070669218701</v>
      </c>
      <c r="C52" s="458">
        <v>72114.2666088923</v>
      </c>
      <c r="D52" s="455">
        <f t="shared" si="0"/>
        <v>1.0236880481672244</v>
      </c>
      <c r="E52" s="462">
        <v>286645.54125939106</v>
      </c>
      <c r="F52" s="458">
        <v>693331.86765572755</v>
      </c>
      <c r="G52" s="455">
        <f t="shared" si="1"/>
        <v>1.4187777860054633</v>
      </c>
      <c r="H52" s="206">
        <f t="shared" ref="H52:H68" si="5">(F52/$F$51)</f>
        <v>0.1975219950881951</v>
      </c>
    </row>
    <row r="53" spans="1:8" x14ac:dyDescent="0.25">
      <c r="A53" s="454" t="s">
        <v>298</v>
      </c>
      <c r="B53" s="462">
        <v>51310.922900648002</v>
      </c>
      <c r="C53" s="458">
        <v>48744.325017473493</v>
      </c>
      <c r="D53" s="455">
        <f t="shared" si="0"/>
        <v>-5.0020497353831406E-2</v>
      </c>
      <c r="E53" s="462">
        <v>601169.20961033693</v>
      </c>
      <c r="F53" s="458">
        <v>555676.25402815465</v>
      </c>
      <c r="G53" s="455">
        <f t="shared" si="1"/>
        <v>-7.5674127774557287E-2</v>
      </c>
      <c r="H53" s="206">
        <f t="shared" si="5"/>
        <v>0.15830554953414611</v>
      </c>
    </row>
    <row r="54" spans="1:8" ht="15" customHeight="1" x14ac:dyDescent="0.25">
      <c r="A54" s="454" t="s">
        <v>289</v>
      </c>
      <c r="B54" s="462">
        <v>51985.574360109291</v>
      </c>
      <c r="C54" s="458">
        <v>54553.943266160401</v>
      </c>
      <c r="D54" s="455">
        <f t="shared" si="0"/>
        <v>4.940541559202094E-2</v>
      </c>
      <c r="E54" s="462">
        <v>550185.45731113548</v>
      </c>
      <c r="F54" s="458">
        <v>533257.01120971295</v>
      </c>
      <c r="G54" s="455">
        <f t="shared" si="1"/>
        <v>-3.0768617884149752E-2</v>
      </c>
      <c r="H54" s="206">
        <f t="shared" si="5"/>
        <v>0.15191857415273446</v>
      </c>
    </row>
    <row r="55" spans="1:8" x14ac:dyDescent="0.25">
      <c r="A55" s="454" t="s">
        <v>277</v>
      </c>
      <c r="B55" s="462">
        <v>58724.372141055195</v>
      </c>
      <c r="C55" s="458">
        <v>53281.8463655675</v>
      </c>
      <c r="D55" s="455">
        <f t="shared" si="0"/>
        <v>-9.2679165005201236E-2</v>
      </c>
      <c r="E55" s="462">
        <v>496865.08892353857</v>
      </c>
      <c r="F55" s="458">
        <v>499380.76952253713</v>
      </c>
      <c r="G55" s="455">
        <f t="shared" si="1"/>
        <v>5.0631059719827842E-3</v>
      </c>
      <c r="H55" s="206">
        <f t="shared" si="5"/>
        <v>0.14226763618739144</v>
      </c>
    </row>
    <row r="56" spans="1:8" x14ac:dyDescent="0.25">
      <c r="A56" s="454" t="s">
        <v>293</v>
      </c>
      <c r="B56" s="462">
        <v>18148.263282209798</v>
      </c>
      <c r="C56" s="458">
        <v>20081.132836319703</v>
      </c>
      <c r="D56" s="455">
        <f t="shared" si="0"/>
        <v>0.10650438138643481</v>
      </c>
      <c r="E56" s="462">
        <v>200210.71157591543</v>
      </c>
      <c r="F56" s="458">
        <v>222507.61120645105</v>
      </c>
      <c r="G56" s="455">
        <f t="shared" si="1"/>
        <v>0.1113671663969944</v>
      </c>
      <c r="H56" s="206">
        <f t="shared" si="5"/>
        <v>6.3389769514575381E-2</v>
      </c>
    </row>
    <row r="57" spans="1:8" x14ac:dyDescent="0.25">
      <c r="A57" s="454" t="s">
        <v>285</v>
      </c>
      <c r="B57" s="462">
        <v>14869.885324974601</v>
      </c>
      <c r="C57" s="458">
        <v>22209.839001221699</v>
      </c>
      <c r="D57" s="455">
        <f t="shared" si="0"/>
        <v>0.49361198932175587</v>
      </c>
      <c r="E57" s="462">
        <v>219199.28545142768</v>
      </c>
      <c r="F57" s="458">
        <v>218089.28705491367</v>
      </c>
      <c r="G57" s="455">
        <f t="shared" si="1"/>
        <v>-5.0638778052037869E-3</v>
      </c>
      <c r="H57" s="206">
        <f t="shared" si="5"/>
        <v>6.2131041563257029E-2</v>
      </c>
    </row>
    <row r="58" spans="1:8" ht="15" customHeight="1" x14ac:dyDescent="0.25">
      <c r="A58" s="454" t="s">
        <v>296</v>
      </c>
      <c r="B58" s="462">
        <v>11712.2093935393</v>
      </c>
      <c r="C58" s="458">
        <v>12209.8607849402</v>
      </c>
      <c r="D58" s="455">
        <f t="shared" si="0"/>
        <v>4.2489967065941769E-2</v>
      </c>
      <c r="E58" s="462">
        <v>132676.171831846</v>
      </c>
      <c r="F58" s="458">
        <v>140818.18349540801</v>
      </c>
      <c r="G58" s="455">
        <f t="shared" si="1"/>
        <v>6.136755041350761E-2</v>
      </c>
      <c r="H58" s="206">
        <f t="shared" si="5"/>
        <v>4.0117424059497961E-2</v>
      </c>
    </row>
    <row r="59" spans="1:8" x14ac:dyDescent="0.25">
      <c r="A59" s="454" t="s">
        <v>297</v>
      </c>
      <c r="B59" s="462">
        <v>13583.590275249901</v>
      </c>
      <c r="C59" s="458">
        <v>14761.160391852802</v>
      </c>
      <c r="D59" s="455">
        <f t="shared" si="0"/>
        <v>8.6690638685451349E-2</v>
      </c>
      <c r="E59" s="462">
        <v>114640.93023844619</v>
      </c>
      <c r="F59" s="458">
        <v>118998.1705065414</v>
      </c>
      <c r="G59" s="455">
        <f t="shared" si="1"/>
        <v>3.8007719049665933E-2</v>
      </c>
      <c r="H59" s="582">
        <f t="shared" si="5"/>
        <v>3.39011621227953E-2</v>
      </c>
    </row>
    <row r="60" spans="1:8" x14ac:dyDescent="0.25">
      <c r="A60" s="454" t="s">
        <v>385</v>
      </c>
      <c r="B60" s="462">
        <v>1.0178004411999999</v>
      </c>
      <c r="C60" s="458">
        <v>10688.249855051201</v>
      </c>
      <c r="D60" s="455" t="s">
        <v>275</v>
      </c>
      <c r="E60" s="462">
        <v>50786.606278607702</v>
      </c>
      <c r="F60" s="458">
        <v>118684.28168889078</v>
      </c>
      <c r="G60" s="455">
        <f t="shared" si="1"/>
        <v>1.3369209007155671</v>
      </c>
      <c r="H60" s="582">
        <f t="shared" si="5"/>
        <v>3.3811738935443682E-2</v>
      </c>
    </row>
    <row r="61" spans="1:8" x14ac:dyDescent="0.25">
      <c r="A61" s="454" t="s">
        <v>279</v>
      </c>
      <c r="B61" s="462">
        <v>9420.0479126403989</v>
      </c>
      <c r="C61" s="458">
        <v>7640.8187065626998</v>
      </c>
      <c r="D61" s="455">
        <f t="shared" si="0"/>
        <v>-0.18887687436177691</v>
      </c>
      <c r="E61" s="462">
        <v>111735.19493087228</v>
      </c>
      <c r="F61" s="458">
        <v>102466.1841598085</v>
      </c>
      <c r="G61" s="455">
        <f t="shared" si="1"/>
        <v>-8.2955158191635903E-2</v>
      </c>
      <c r="H61" s="206">
        <f t="shared" si="5"/>
        <v>2.9191396023310417E-2</v>
      </c>
    </row>
    <row r="62" spans="1:8" x14ac:dyDescent="0.25">
      <c r="A62" s="454" t="s">
        <v>288</v>
      </c>
      <c r="B62" s="462">
        <v>7825.1093514228005</v>
      </c>
      <c r="C62" s="458">
        <v>8103.6518328280999</v>
      </c>
      <c r="D62" s="455">
        <f t="shared" si="0"/>
        <v>3.5595985806211594E-2</v>
      </c>
      <c r="E62" s="462">
        <v>84247.730735958394</v>
      </c>
      <c r="F62" s="458">
        <v>97854.212241353598</v>
      </c>
      <c r="G62" s="455">
        <f t="shared" si="1"/>
        <v>0.16150561429410382</v>
      </c>
      <c r="H62" s="206">
        <f t="shared" si="5"/>
        <v>2.7877500128543495E-2</v>
      </c>
    </row>
    <row r="63" spans="1:8" x14ac:dyDescent="0.25">
      <c r="A63" s="454" t="s">
        <v>283</v>
      </c>
      <c r="B63" s="462">
        <v>7031.1486132423997</v>
      </c>
      <c r="C63" s="458">
        <v>6939.3220611748002</v>
      </c>
      <c r="D63" s="455">
        <f t="shared" si="0"/>
        <v>-1.3059964611564889E-2</v>
      </c>
      <c r="E63" s="462">
        <v>74464.052827157197</v>
      </c>
      <c r="F63" s="458">
        <v>82507.222266179902</v>
      </c>
      <c r="G63" s="455">
        <f t="shared" si="1"/>
        <v>0.10801412404576172</v>
      </c>
      <c r="H63" s="206">
        <f t="shared" si="5"/>
        <v>2.3505325388120259E-2</v>
      </c>
    </row>
    <row r="64" spans="1:8" x14ac:dyDescent="0.25">
      <c r="A64" s="454" t="s">
        <v>295</v>
      </c>
      <c r="B64" s="462">
        <v>3988.5820676415001</v>
      </c>
      <c r="C64" s="458">
        <v>4284.1454830022003</v>
      </c>
      <c r="D64" s="455">
        <f t="shared" si="0"/>
        <v>7.4102377824576404E-2</v>
      </c>
      <c r="E64" s="462">
        <v>55938.3624080995</v>
      </c>
      <c r="F64" s="458">
        <v>52457.611646712292</v>
      </c>
      <c r="G64" s="455">
        <f t="shared" si="1"/>
        <v>-6.2224752594531085E-2</v>
      </c>
      <c r="H64" s="206">
        <f t="shared" si="5"/>
        <v>1.4944549058525819E-2</v>
      </c>
    </row>
    <row r="65" spans="1:8" x14ac:dyDescent="0.25">
      <c r="A65" s="454" t="s">
        <v>290</v>
      </c>
      <c r="B65" s="462">
        <v>4300.7179392451008</v>
      </c>
      <c r="C65" s="458">
        <v>5043.3808568772001</v>
      </c>
      <c r="D65" s="455">
        <f t="shared" si="0"/>
        <v>0.17268347474153534</v>
      </c>
      <c r="E65" s="462">
        <v>19125.556887118604</v>
      </c>
      <c r="F65" s="458">
        <v>29543.245318476198</v>
      </c>
      <c r="G65" s="455">
        <f t="shared" si="1"/>
        <v>0.54469987424910427</v>
      </c>
      <c r="H65" s="206">
        <f t="shared" si="5"/>
        <v>8.4165188835413143E-3</v>
      </c>
    </row>
    <row r="66" spans="1:8" x14ac:dyDescent="0.25">
      <c r="A66" s="454" t="s">
        <v>280</v>
      </c>
      <c r="B66" s="462">
        <v>1915.5589220842999</v>
      </c>
      <c r="C66" s="458">
        <v>2483.7061140164001</v>
      </c>
      <c r="D66" s="455">
        <f t="shared" si="0"/>
        <v>0.29659604065528056</v>
      </c>
      <c r="E66" s="462">
        <v>22113.8841439875</v>
      </c>
      <c r="F66" s="458">
        <v>22711.315808465202</v>
      </c>
      <c r="G66" s="455">
        <f t="shared" si="1"/>
        <v>2.7016134324830299E-2</v>
      </c>
      <c r="H66" s="582">
        <f t="shared" si="5"/>
        <v>6.4701834991863051E-3</v>
      </c>
    </row>
    <row r="67" spans="1:8" ht="15" customHeight="1" x14ac:dyDescent="0.25">
      <c r="A67" s="454" t="s">
        <v>292</v>
      </c>
      <c r="B67" s="462">
        <v>2215.0038827228</v>
      </c>
      <c r="C67" s="458">
        <v>1828.1363558352</v>
      </c>
      <c r="D67" s="455">
        <f t="shared" si="0"/>
        <v>-0.17465771952148545</v>
      </c>
      <c r="E67" s="462">
        <v>21389.8615788147</v>
      </c>
      <c r="F67" s="458">
        <v>21775.752434618</v>
      </c>
      <c r="G67" s="455">
        <f t="shared" si="1"/>
        <v>1.8040829968974714E-2</v>
      </c>
      <c r="H67" s="582">
        <f t="shared" si="5"/>
        <v>6.2036526317121718E-3</v>
      </c>
    </row>
    <row r="68" spans="1:8" ht="15" customHeight="1" thickBot="1" x14ac:dyDescent="0.3">
      <c r="A68" s="454" t="s">
        <v>386</v>
      </c>
      <c r="B68" s="462">
        <v>0</v>
      </c>
      <c r="C68" s="458">
        <v>0</v>
      </c>
      <c r="D68" s="455" t="s">
        <v>276</v>
      </c>
      <c r="E68" s="462">
        <v>0</v>
      </c>
      <c r="F68" s="458">
        <v>91.205036172700005</v>
      </c>
      <c r="G68" s="455" t="s">
        <v>275</v>
      </c>
      <c r="H68" s="923">
        <f t="shared" si="5"/>
        <v>2.5983229023980212E-5</v>
      </c>
    </row>
    <row r="69" spans="1:8" x14ac:dyDescent="0.25">
      <c r="A69" s="578" t="s">
        <v>507</v>
      </c>
      <c r="B69" s="460">
        <f>+SUM(B70:B80)</f>
        <v>25740.942244546997</v>
      </c>
      <c r="C69" s="461">
        <f>+SUM(C70:C80)</f>
        <v>25615.137440770006</v>
      </c>
      <c r="D69" s="452">
        <f t="shared" ref="D69:D84" si="6">+C69/B69-1</f>
        <v>-4.887342607034606E-3</v>
      </c>
      <c r="E69" s="460">
        <f>+SUM(E70:E80)</f>
        <v>273335.49825696996</v>
      </c>
      <c r="F69" s="461">
        <f>+SUM(F70:F80)</f>
        <v>291318.66761629295</v>
      </c>
      <c r="G69" s="452">
        <f t="shared" si="1"/>
        <v>6.579156192298341E-2</v>
      </c>
      <c r="H69" s="453">
        <f>SUM(H70:H80)</f>
        <v>1.0000000000000002</v>
      </c>
    </row>
    <row r="70" spans="1:8" x14ac:dyDescent="0.25">
      <c r="A70" s="454" t="s">
        <v>298</v>
      </c>
      <c r="B70" s="462">
        <v>8086.1245582850006</v>
      </c>
      <c r="C70" s="458">
        <v>8324.6283148370003</v>
      </c>
      <c r="D70" s="455">
        <f t="shared" si="6"/>
        <v>2.9495434411485721E-2</v>
      </c>
      <c r="E70" s="462">
        <v>93288.796674030993</v>
      </c>
      <c r="F70" s="458">
        <v>85590.74445607599</v>
      </c>
      <c r="G70" s="455">
        <f t="shared" si="1"/>
        <v>-8.2518506963419003E-2</v>
      </c>
      <c r="H70" s="206">
        <f>(F70/$F$69)</f>
        <v>0.29380453081300939</v>
      </c>
    </row>
    <row r="71" spans="1:8" x14ac:dyDescent="0.25">
      <c r="A71" s="473" t="s">
        <v>278</v>
      </c>
      <c r="B71" s="462">
        <v>3938.9641659599997</v>
      </c>
      <c r="C71" s="458">
        <v>4464.0037836599995</v>
      </c>
      <c r="D71" s="455">
        <f t="shared" si="6"/>
        <v>0.13329382943803392</v>
      </c>
      <c r="E71" s="462">
        <v>33065.116694999997</v>
      </c>
      <c r="F71" s="458">
        <v>50079.12894481</v>
      </c>
      <c r="G71" s="455">
        <f t="shared" si="1"/>
        <v>0.51456078037622066</v>
      </c>
      <c r="H71" s="206">
        <f t="shared" ref="H71:H80" si="7">(F71/$F$69)</f>
        <v>0.17190497730399876</v>
      </c>
    </row>
    <row r="72" spans="1:8" x14ac:dyDescent="0.25">
      <c r="A72" s="454" t="s">
        <v>285</v>
      </c>
      <c r="B72" s="462">
        <v>2422.6665439999997</v>
      </c>
      <c r="C72" s="458">
        <v>1620.510984</v>
      </c>
      <c r="D72" s="455">
        <f t="shared" si="6"/>
        <v>-0.33110440311590805</v>
      </c>
      <c r="E72" s="462">
        <v>22820.782691200002</v>
      </c>
      <c r="F72" s="458">
        <v>31991.581642000001</v>
      </c>
      <c r="G72" s="455">
        <f t="shared" ref="G72:G85" si="8">+F72/E72-1</f>
        <v>0.4018617185437896</v>
      </c>
      <c r="H72" s="206">
        <f t="shared" si="7"/>
        <v>0.10981644912689682</v>
      </c>
    </row>
    <row r="73" spans="1:8" x14ac:dyDescent="0.25">
      <c r="A73" s="454" t="s">
        <v>277</v>
      </c>
      <c r="B73" s="462">
        <v>3181.8084095720001</v>
      </c>
      <c r="C73" s="458">
        <v>2839.1032757030002</v>
      </c>
      <c r="D73" s="455">
        <f t="shared" si="6"/>
        <v>-0.10770765858749454</v>
      </c>
      <c r="E73" s="462">
        <v>36956.435395549001</v>
      </c>
      <c r="F73" s="458">
        <v>31387.133645336999</v>
      </c>
      <c r="G73" s="455">
        <f t="shared" si="8"/>
        <v>-0.15069910532774933</v>
      </c>
      <c r="H73" s="206">
        <f t="shared" si="7"/>
        <v>0.10774158038742029</v>
      </c>
    </row>
    <row r="74" spans="1:8" x14ac:dyDescent="0.25">
      <c r="A74" s="454" t="s">
        <v>296</v>
      </c>
      <c r="B74" s="462">
        <v>1856.0098723599999</v>
      </c>
      <c r="C74" s="458">
        <v>1985.5555635000001</v>
      </c>
      <c r="D74" s="455">
        <f t="shared" si="6"/>
        <v>6.9797953701225213E-2</v>
      </c>
      <c r="E74" s="462">
        <v>21068.108708669999</v>
      </c>
      <c r="F74" s="458">
        <v>23684.951422080005</v>
      </c>
      <c r="G74" s="455">
        <f t="shared" si="8"/>
        <v>0.12420871515311283</v>
      </c>
      <c r="H74" s="206">
        <f t="shared" si="7"/>
        <v>8.1302553028549371E-2</v>
      </c>
    </row>
    <row r="75" spans="1:8" x14ac:dyDescent="0.25">
      <c r="A75" s="454" t="s">
        <v>289</v>
      </c>
      <c r="B75" s="462">
        <v>1989.1125895000002</v>
      </c>
      <c r="C75" s="458">
        <v>2157.0050256999998</v>
      </c>
      <c r="D75" s="455">
        <f t="shared" si="6"/>
        <v>8.4405697840463922E-2</v>
      </c>
      <c r="E75" s="462">
        <v>23685.975295500004</v>
      </c>
      <c r="F75" s="458">
        <v>23215.425497559998</v>
      </c>
      <c r="G75" s="455">
        <f t="shared" si="8"/>
        <v>-1.9866177857130629E-2</v>
      </c>
      <c r="H75" s="206">
        <f t="shared" si="7"/>
        <v>7.9690826844429796E-2</v>
      </c>
    </row>
    <row r="76" spans="1:8" x14ac:dyDescent="0.25">
      <c r="A76" s="454" t="s">
        <v>279</v>
      </c>
      <c r="B76" s="462">
        <v>2051.1152508999999</v>
      </c>
      <c r="C76" s="458">
        <v>1856.4392536999999</v>
      </c>
      <c r="D76" s="455">
        <f t="shared" si="6"/>
        <v>-9.4912266443623272E-2</v>
      </c>
      <c r="E76" s="462">
        <v>23392.0330832</v>
      </c>
      <c r="F76" s="458">
        <v>22859.238211799999</v>
      </c>
      <c r="G76" s="455">
        <f t="shared" si="8"/>
        <v>-2.2776766324884012E-2</v>
      </c>
      <c r="H76" s="206">
        <f t="shared" si="7"/>
        <v>7.8468154474428606E-2</v>
      </c>
    </row>
    <row r="77" spans="1:8" x14ac:dyDescent="0.25">
      <c r="A77" s="454" t="s">
        <v>295</v>
      </c>
      <c r="B77" s="462">
        <v>734.05149919999997</v>
      </c>
      <c r="C77" s="458">
        <v>798.88092210000002</v>
      </c>
      <c r="D77" s="455">
        <f t="shared" si="6"/>
        <v>8.8317267890132944E-2</v>
      </c>
      <c r="E77" s="462">
        <v>9547.1078878800017</v>
      </c>
      <c r="F77" s="458">
        <v>11439.355088599999</v>
      </c>
      <c r="G77" s="455">
        <f t="shared" si="8"/>
        <v>0.19820109115161411</v>
      </c>
      <c r="H77" s="206">
        <f t="shared" si="7"/>
        <v>3.9267497624516173E-2</v>
      </c>
    </row>
    <row r="78" spans="1:8" x14ac:dyDescent="0.25">
      <c r="A78" s="454" t="s">
        <v>293</v>
      </c>
      <c r="B78" s="462">
        <v>498.97315947000004</v>
      </c>
      <c r="C78" s="458">
        <v>683.45222536999995</v>
      </c>
      <c r="D78" s="455">
        <f t="shared" si="6"/>
        <v>0.36971741344955333</v>
      </c>
      <c r="E78" s="462">
        <v>5840.0219550399997</v>
      </c>
      <c r="F78" s="458">
        <v>5523.1143295299998</v>
      </c>
      <c r="G78" s="455">
        <f t="shared" si="8"/>
        <v>-5.4264800363722165E-2</v>
      </c>
      <c r="H78" s="582">
        <f t="shared" si="7"/>
        <v>1.8959012735856345E-2</v>
      </c>
    </row>
    <row r="79" spans="1:8" x14ac:dyDescent="0.25">
      <c r="A79" s="454" t="s">
        <v>290</v>
      </c>
      <c r="B79" s="462">
        <v>958.12310530000002</v>
      </c>
      <c r="C79" s="458">
        <v>875.23309219999999</v>
      </c>
      <c r="D79" s="455">
        <f t="shared" si="6"/>
        <v>-8.6512904909068156E-2</v>
      </c>
      <c r="E79" s="462">
        <v>3448.6997909000002</v>
      </c>
      <c r="F79" s="458">
        <v>5425.0734585000009</v>
      </c>
      <c r="G79" s="455">
        <f t="shared" si="8"/>
        <v>0.5730779097719696</v>
      </c>
      <c r="H79" s="582">
        <f t="shared" si="7"/>
        <v>1.8622471065416153E-2</v>
      </c>
    </row>
    <row r="80" spans="1:8" ht="15.75" thickBot="1" x14ac:dyDescent="0.3">
      <c r="A80" s="454" t="s">
        <v>297</v>
      </c>
      <c r="B80" s="462">
        <v>23.993089999999999</v>
      </c>
      <c r="C80" s="458">
        <v>10.324999999999999</v>
      </c>
      <c r="D80" s="455">
        <f t="shared" si="6"/>
        <v>-0.56966776684453735</v>
      </c>
      <c r="E80" s="462">
        <v>222.42008000000004</v>
      </c>
      <c r="F80" s="458">
        <v>122.92092000000001</v>
      </c>
      <c r="G80" s="455">
        <f t="shared" si="8"/>
        <v>-0.44734791930656626</v>
      </c>
      <c r="H80" s="582">
        <f t="shared" si="7"/>
        <v>4.2194659547840544E-4</v>
      </c>
    </row>
    <row r="81" spans="1:8" x14ac:dyDescent="0.25">
      <c r="A81" s="578" t="s">
        <v>508</v>
      </c>
      <c r="B81" s="460">
        <f>+B82</f>
        <v>1077531.6753160001</v>
      </c>
      <c r="C81" s="461">
        <f>+C82</f>
        <v>1065597.1664139999</v>
      </c>
      <c r="D81" s="452">
        <f t="shared" si="6"/>
        <v>-1.1075784754541296E-2</v>
      </c>
      <c r="E81" s="460">
        <f>+E82</f>
        <v>12986023.244491002</v>
      </c>
      <c r="F81" s="461">
        <f>+F82</f>
        <v>13309265.480335999</v>
      </c>
      <c r="G81" s="452">
        <f t="shared" si="8"/>
        <v>2.4891549149361536E-2</v>
      </c>
      <c r="H81" s="453">
        <f>SUM(H82)</f>
        <v>1</v>
      </c>
    </row>
    <row r="82" spans="1:8" ht="15.75" thickBot="1" x14ac:dyDescent="0.3">
      <c r="A82" s="454" t="s">
        <v>285</v>
      </c>
      <c r="B82" s="462">
        <v>1077531.6753160001</v>
      </c>
      <c r="C82" s="458">
        <v>1065597.1664139999</v>
      </c>
      <c r="D82" s="455">
        <f t="shared" si="6"/>
        <v>-1.1075784754541296E-2</v>
      </c>
      <c r="E82" s="462">
        <v>12986023.244491002</v>
      </c>
      <c r="F82" s="458">
        <v>13309265.480335999</v>
      </c>
      <c r="G82" s="455">
        <f t="shared" si="8"/>
        <v>2.4891549149361536E-2</v>
      </c>
      <c r="H82" s="206">
        <f>(F82/$F$81)</f>
        <v>1</v>
      </c>
    </row>
    <row r="83" spans="1:8" x14ac:dyDescent="0.25">
      <c r="A83" s="578" t="s">
        <v>509</v>
      </c>
      <c r="B83" s="460">
        <f>+B84</f>
        <v>3166.0149000000001</v>
      </c>
      <c r="C83" s="461">
        <f>+C84</f>
        <v>2423.1167999999998</v>
      </c>
      <c r="D83" s="452">
        <f t="shared" si="6"/>
        <v>-0.23464769543567221</v>
      </c>
      <c r="E83" s="460">
        <f>+E84</f>
        <v>26230.046979999999</v>
      </c>
      <c r="F83" s="461">
        <f>+F84</f>
        <v>32317.234399999998</v>
      </c>
      <c r="G83" s="452">
        <f t="shared" si="8"/>
        <v>0.23206925342685758</v>
      </c>
      <c r="H83" s="453">
        <f>SUM(H84)</f>
        <v>1</v>
      </c>
    </row>
    <row r="84" spans="1:8" ht="15.75" thickBot="1" x14ac:dyDescent="0.3">
      <c r="A84" s="454" t="s">
        <v>290</v>
      </c>
      <c r="B84" s="462">
        <v>3166.0149000000001</v>
      </c>
      <c r="C84" s="458">
        <v>2423.1167999999998</v>
      </c>
      <c r="D84" s="455">
        <f t="shared" si="6"/>
        <v>-0.23464769543567221</v>
      </c>
      <c r="E84" s="462">
        <v>26230.046979999999</v>
      </c>
      <c r="F84" s="458">
        <v>32317.234399999998</v>
      </c>
      <c r="G84" s="455">
        <f t="shared" si="8"/>
        <v>0.23206925342685758</v>
      </c>
      <c r="H84" s="206">
        <f>(F84/$F$83)</f>
        <v>1</v>
      </c>
    </row>
    <row r="85" spans="1:8" x14ac:dyDescent="0.25">
      <c r="A85" s="578" t="s">
        <v>510</v>
      </c>
      <c r="B85" s="460">
        <f>SUM(B86:B92)</f>
        <v>3007.2105880800004</v>
      </c>
      <c r="C85" s="461">
        <f>SUM(C86:C92)</f>
        <v>3974.3798816427998</v>
      </c>
      <c r="D85" s="452">
        <f t="shared" ref="D85:D106" si="9">(C85-B85)/B85</f>
        <v>0.3216167492215114</v>
      </c>
      <c r="E85" s="460">
        <f>SUM(E86:E92)</f>
        <v>33475.6190292315</v>
      </c>
      <c r="F85" s="461">
        <f>SUM(F86:F92)</f>
        <v>41941.797900007805</v>
      </c>
      <c r="G85" s="452">
        <f t="shared" si="8"/>
        <v>0.25290581970667936</v>
      </c>
      <c r="H85" s="453">
        <f>SUM(H86:H92)</f>
        <v>1</v>
      </c>
    </row>
    <row r="86" spans="1:8" x14ac:dyDescent="0.25">
      <c r="A86" s="454" t="s">
        <v>283</v>
      </c>
      <c r="B86" s="201">
        <v>957.40083300000003</v>
      </c>
      <c r="C86" s="414">
        <v>1019.1688664927999</v>
      </c>
      <c r="D86" s="455">
        <f t="shared" si="9"/>
        <v>6.451637742913878E-2</v>
      </c>
      <c r="E86" s="201">
        <v>7127.6507141414995</v>
      </c>
      <c r="F86" s="414">
        <v>10085.970823477803</v>
      </c>
      <c r="G86" s="455">
        <f t="shared" ref="G86:G98" si="10">(F86-E86)/E86</f>
        <v>0.41504841187951258</v>
      </c>
      <c r="H86" s="206">
        <f>(F86/$F$85)</f>
        <v>0.24047540469112616</v>
      </c>
    </row>
    <row r="87" spans="1:8" x14ac:dyDescent="0.25">
      <c r="A87" s="454" t="s">
        <v>279</v>
      </c>
      <c r="B87" s="462">
        <v>510.81722689999998</v>
      </c>
      <c r="C87" s="458">
        <v>1084.5943847999999</v>
      </c>
      <c r="D87" s="455">
        <f t="shared" si="9"/>
        <v>1.1232533432399792</v>
      </c>
      <c r="E87" s="462">
        <v>9974.1883755000017</v>
      </c>
      <c r="F87" s="458">
        <v>9146.254227200001</v>
      </c>
      <c r="G87" s="455">
        <f t="shared" si="10"/>
        <v>-8.30076711137408E-2</v>
      </c>
      <c r="H87" s="206">
        <f>(F87/$F$85)</f>
        <v>0.21807015161832866</v>
      </c>
    </row>
    <row r="88" spans="1:8" x14ac:dyDescent="0.25">
      <c r="A88" s="454" t="s">
        <v>288</v>
      </c>
      <c r="B88" s="462">
        <v>861.35392890000003</v>
      </c>
      <c r="C88" s="464">
        <v>768.02138449999995</v>
      </c>
      <c r="D88" s="455">
        <f t="shared" si="9"/>
        <v>-0.10835562626293614</v>
      </c>
      <c r="E88" s="462">
        <v>6311.9519016000004</v>
      </c>
      <c r="F88" s="464">
        <v>8967.9493577000012</v>
      </c>
      <c r="G88" s="455">
        <f t="shared" si="10"/>
        <v>0.42078860826343417</v>
      </c>
      <c r="H88" s="206">
        <f>(F88/$F$85)</f>
        <v>0.21381890635876466</v>
      </c>
    </row>
    <row r="89" spans="1:8" x14ac:dyDescent="0.25">
      <c r="A89" s="454" t="s">
        <v>289</v>
      </c>
      <c r="B89" s="462">
        <v>192.14560639999999</v>
      </c>
      <c r="C89" s="458">
        <v>682.44272450000005</v>
      </c>
      <c r="D89" s="455">
        <f t="shared" si="9"/>
        <v>2.551695702473268</v>
      </c>
      <c r="E89" s="462">
        <v>3500.0428766999999</v>
      </c>
      <c r="F89" s="458">
        <v>8209.0211421999993</v>
      </c>
      <c r="G89" s="455">
        <f t="shared" si="10"/>
        <v>1.3454058796959194</v>
      </c>
      <c r="H89" s="206">
        <f>(F89/$F$85)</f>
        <v>0.19572411182207503</v>
      </c>
    </row>
    <row r="90" spans="1:8" x14ac:dyDescent="0.25">
      <c r="A90" s="454" t="s">
        <v>385</v>
      </c>
      <c r="B90" s="462">
        <v>264.92469199999999</v>
      </c>
      <c r="C90" s="458">
        <v>157.327134</v>
      </c>
      <c r="D90" s="455">
        <f t="shared" si="9"/>
        <v>-0.40614393919914415</v>
      </c>
      <c r="E90" s="462">
        <v>3809.6312239999997</v>
      </c>
      <c r="F90" s="458">
        <v>3132.1309079999996</v>
      </c>
      <c r="G90" s="455">
        <f t="shared" si="10"/>
        <v>-0.17783881855332045</v>
      </c>
      <c r="H90" s="206">
        <f t="shared" ref="H90:H92" si="11">(F90/$F$85)</f>
        <v>7.4678031577645285E-2</v>
      </c>
    </row>
    <row r="91" spans="1:8" x14ac:dyDescent="0.25">
      <c r="A91" s="454" t="s">
        <v>297</v>
      </c>
      <c r="B91" s="462">
        <v>174.20470087999999</v>
      </c>
      <c r="C91" s="458">
        <v>93.196684349999998</v>
      </c>
      <c r="D91" s="455">
        <f t="shared" si="9"/>
        <v>-0.46501624881984066</v>
      </c>
      <c r="E91" s="462">
        <v>1565.6334372899998</v>
      </c>
      <c r="F91" s="458">
        <v>1323.4440794300001</v>
      </c>
      <c r="G91" s="455">
        <f t="shared" si="10"/>
        <v>-0.15469097177638994</v>
      </c>
      <c r="H91" s="206">
        <f t="shared" si="11"/>
        <v>3.155430014195347E-2</v>
      </c>
    </row>
    <row r="92" spans="1:8" ht="15.75" thickBot="1" x14ac:dyDescent="0.3">
      <c r="A92" s="465" t="s">
        <v>277</v>
      </c>
      <c r="B92" s="466">
        <v>46.363599999999998</v>
      </c>
      <c r="C92" s="467">
        <v>169.628703</v>
      </c>
      <c r="D92" s="455">
        <f t="shared" si="9"/>
        <v>2.6586611695381723</v>
      </c>
      <c r="E92" s="466">
        <v>1186.5205000000001</v>
      </c>
      <c r="F92" s="467">
        <v>1077.027362</v>
      </c>
      <c r="G92" s="455">
        <f t="shared" si="10"/>
        <v>-9.2280864932380038E-2</v>
      </c>
      <c r="H92" s="206">
        <f t="shared" si="11"/>
        <v>2.5679093790106685E-2</v>
      </c>
    </row>
    <row r="93" spans="1:8" x14ac:dyDescent="0.25">
      <c r="A93" s="578" t="s">
        <v>511</v>
      </c>
      <c r="B93" s="460">
        <f>SUM(B94:B99)</f>
        <v>3861.0037142000001</v>
      </c>
      <c r="C93" s="461">
        <f>SUM(C94:C99)</f>
        <v>3148.8168874999997</v>
      </c>
      <c r="D93" s="452">
        <f t="shared" si="9"/>
        <v>-0.18445639512873804</v>
      </c>
      <c r="E93" s="460">
        <f>SUM(E94:E99)</f>
        <v>31161.763995299996</v>
      </c>
      <c r="F93" s="461">
        <f>SUM(F94:F99)</f>
        <v>32027.78441728</v>
      </c>
      <c r="G93" s="452">
        <f t="shared" si="10"/>
        <v>2.7791123189002453E-2</v>
      </c>
      <c r="H93" s="453">
        <f>SUM(H94:H99)</f>
        <v>1</v>
      </c>
    </row>
    <row r="94" spans="1:8" x14ac:dyDescent="0.25">
      <c r="A94" s="468" t="s">
        <v>298</v>
      </c>
      <c r="B94" s="437">
        <v>1949.8005900000001</v>
      </c>
      <c r="C94" s="202">
        <v>1955.4262418000001</v>
      </c>
      <c r="D94" s="203">
        <f t="shared" si="9"/>
        <v>2.8852446905865458E-3</v>
      </c>
      <c r="E94" s="437">
        <v>18951.885837999998</v>
      </c>
      <c r="F94" s="202">
        <v>18343.691767100001</v>
      </c>
      <c r="G94" s="203">
        <f t="shared" si="10"/>
        <v>-3.20914802937722E-2</v>
      </c>
      <c r="H94" s="206">
        <f>(F94/$F$93)</f>
        <v>0.57274307607750108</v>
      </c>
    </row>
    <row r="95" spans="1:8" x14ac:dyDescent="0.25">
      <c r="A95" s="468" t="s">
        <v>277</v>
      </c>
      <c r="B95" s="201">
        <v>1796.5895</v>
      </c>
      <c r="C95" s="202">
        <v>1035.2701489999999</v>
      </c>
      <c r="D95" s="203">
        <f t="shared" si="9"/>
        <v>-0.42375809888680754</v>
      </c>
      <c r="E95" s="201">
        <v>10949.424829000001</v>
      </c>
      <c r="F95" s="202">
        <v>12054.603731999998</v>
      </c>
      <c r="G95" s="203">
        <f t="shared" si="10"/>
        <v>0.10093488199242071</v>
      </c>
      <c r="H95" s="206">
        <f t="shared" ref="H95:H99" si="12">(F95/$F$93)</f>
        <v>0.37637957015522305</v>
      </c>
    </row>
    <row r="96" spans="1:8" x14ac:dyDescent="0.25">
      <c r="A96" s="468" t="s">
        <v>289</v>
      </c>
      <c r="B96" s="201">
        <v>99.17016000000001</v>
      </c>
      <c r="C96" s="202">
        <v>106.1665565</v>
      </c>
      <c r="D96" s="203">
        <f t="shared" si="9"/>
        <v>7.0549412242553483E-2</v>
      </c>
      <c r="E96" s="201">
        <v>1145.6071714</v>
      </c>
      <c r="F96" s="202">
        <v>1149.2426109800001</v>
      </c>
      <c r="G96" s="203">
        <f t="shared" si="10"/>
        <v>3.1733736229648556E-3</v>
      </c>
      <c r="H96" s="206">
        <f t="shared" si="12"/>
        <v>3.5882675991785039E-2</v>
      </c>
    </row>
    <row r="97" spans="1:8" x14ac:dyDescent="0.25">
      <c r="A97" s="468" t="s">
        <v>296</v>
      </c>
      <c r="B97" s="201">
        <v>14.698494200000001</v>
      </c>
      <c r="C97" s="202">
        <v>50.658940200000004</v>
      </c>
      <c r="D97" s="203">
        <f t="shared" si="9"/>
        <v>2.446539455721934</v>
      </c>
      <c r="E97" s="201">
        <v>104.9493669</v>
      </c>
      <c r="F97" s="202">
        <v>466.6055432</v>
      </c>
      <c r="G97" s="203">
        <f t="shared" si="10"/>
        <v>3.4460062693336742</v>
      </c>
      <c r="H97" s="206">
        <f t="shared" si="12"/>
        <v>1.4568773697260545E-2</v>
      </c>
    </row>
    <row r="98" spans="1:8" x14ac:dyDescent="0.25">
      <c r="A98" s="468" t="s">
        <v>297</v>
      </c>
      <c r="B98" s="439">
        <v>0.74497000000000002</v>
      </c>
      <c r="C98" s="438">
        <v>1.2949999999999999</v>
      </c>
      <c r="D98" s="203">
        <f t="shared" si="9"/>
        <v>0.73832503322281418</v>
      </c>
      <c r="E98" s="439">
        <v>9.8967900000000011</v>
      </c>
      <c r="F98" s="438">
        <v>9.6160600000000009</v>
      </c>
      <c r="G98" s="203">
        <f t="shared" si="10"/>
        <v>-2.8365763040339356E-2</v>
      </c>
      <c r="H98" s="582">
        <f t="shared" si="12"/>
        <v>3.0024118667452482E-4</v>
      </c>
    </row>
    <row r="99" spans="1:8" ht="15.75" thickBot="1" x14ac:dyDescent="0.3">
      <c r="A99" s="468" t="s">
        <v>278</v>
      </c>
      <c r="B99" s="439">
        <v>0</v>
      </c>
      <c r="C99" s="202">
        <v>0</v>
      </c>
      <c r="D99" s="203" t="s">
        <v>276</v>
      </c>
      <c r="E99" s="201">
        <v>0</v>
      </c>
      <c r="F99" s="202">
        <v>4.0247039999999998</v>
      </c>
      <c r="G99" s="203" t="s">
        <v>275</v>
      </c>
      <c r="H99" s="582">
        <f t="shared" si="12"/>
        <v>1.2566289155576261E-4</v>
      </c>
    </row>
    <row r="100" spans="1:8" x14ac:dyDescent="0.25">
      <c r="A100" s="578" t="s">
        <v>512</v>
      </c>
      <c r="B100" s="460">
        <f>SUM(B101:B103)</f>
        <v>27.722254</v>
      </c>
      <c r="C100" s="461">
        <f>SUM(C101:C103)</f>
        <v>22.705434199999999</v>
      </c>
      <c r="D100" s="452">
        <f t="shared" si="9"/>
        <v>-0.18096724025398514</v>
      </c>
      <c r="E100" s="460">
        <f>SUM(E101:E103)</f>
        <v>303.74941250000001</v>
      </c>
      <c r="F100" s="461">
        <f>SUM(F101:F103)</f>
        <v>265.34277629999997</v>
      </c>
      <c r="G100" s="452">
        <f>(F100-E100)/E100</f>
        <v>-0.12644184521673779</v>
      </c>
      <c r="H100" s="453">
        <f>SUM(H101:H103)</f>
        <v>1.0000000000000002</v>
      </c>
    </row>
    <row r="101" spans="1:8" x14ac:dyDescent="0.25">
      <c r="A101" s="468" t="s">
        <v>298</v>
      </c>
      <c r="B101" s="201">
        <v>22.913914000000002</v>
      </c>
      <c r="C101" s="202">
        <v>16.484100000000002</v>
      </c>
      <c r="D101" s="203">
        <f t="shared" si="9"/>
        <v>-0.28060740735956324</v>
      </c>
      <c r="E101" s="201">
        <v>255.53000399999999</v>
      </c>
      <c r="F101" s="202">
        <v>189.807007</v>
      </c>
      <c r="G101" s="203">
        <f>(F101-E101)/E101</f>
        <v>-0.25720266102293021</v>
      </c>
      <c r="H101" s="206">
        <f>(F101/$F$100)</f>
        <v>0.71532758361358872</v>
      </c>
    </row>
    <row r="102" spans="1:8" x14ac:dyDescent="0.25">
      <c r="A102" s="468" t="s">
        <v>289</v>
      </c>
      <c r="B102" s="201">
        <v>4.60215</v>
      </c>
      <c r="C102" s="202">
        <v>6.0563342000000002</v>
      </c>
      <c r="D102" s="203">
        <f t="shared" si="9"/>
        <v>0.31597931401627505</v>
      </c>
      <c r="E102" s="201">
        <v>45.992878499999989</v>
      </c>
      <c r="F102" s="202">
        <v>73.9052693</v>
      </c>
      <c r="G102" s="203">
        <f>(F102-E102)/E102</f>
        <v>0.60688505939022752</v>
      </c>
      <c r="H102" s="206">
        <f>(F102/$F$100)</f>
        <v>0.27852753457452994</v>
      </c>
    </row>
    <row r="103" spans="1:8" ht="15.75" thickBot="1" x14ac:dyDescent="0.3">
      <c r="A103" s="468" t="s">
        <v>297</v>
      </c>
      <c r="B103" s="966">
        <v>0.20619000000000001</v>
      </c>
      <c r="C103" s="440">
        <v>0.16500000000000001</v>
      </c>
      <c r="D103" s="203">
        <f t="shared" si="9"/>
        <v>-0.1997672050050924</v>
      </c>
      <c r="E103" s="439">
        <v>2.2265299999999999</v>
      </c>
      <c r="F103" s="438">
        <v>1.6304999999999998</v>
      </c>
      <c r="G103" s="203">
        <f>(F103-E103)/E103</f>
        <v>-0.26769457406816888</v>
      </c>
      <c r="H103" s="206">
        <f>(F103/$F$100)</f>
        <v>6.1448818118814566E-3</v>
      </c>
    </row>
    <row r="104" spans="1:8" x14ac:dyDescent="0.25">
      <c r="A104" s="578" t="s">
        <v>513</v>
      </c>
      <c r="B104" s="460">
        <f>SUM(B105:B106)</f>
        <v>18.572696000000001</v>
      </c>
      <c r="C104" s="461">
        <f>SUM(C105:C106)</f>
        <v>28.019353000000002</v>
      </c>
      <c r="D104" s="452">
        <f t="shared" si="9"/>
        <v>0.50863143401474953</v>
      </c>
      <c r="E104" s="460">
        <f>SUM(E105:E106)</f>
        <v>331.35815600000006</v>
      </c>
      <c r="F104" s="461">
        <f>SUM(F105:F106)</f>
        <v>317.31784799999991</v>
      </c>
      <c r="G104" s="452">
        <f t="shared" ref="G104:G113" si="13">(F104-E104)/E104</f>
        <v>-4.2372000645730747E-2</v>
      </c>
      <c r="H104" s="453">
        <f>SUM(H105:H106)</f>
        <v>1</v>
      </c>
    </row>
    <row r="105" spans="1:8" x14ac:dyDescent="0.25">
      <c r="A105" s="468" t="s">
        <v>279</v>
      </c>
      <c r="B105" s="201">
        <v>15.891983</v>
      </c>
      <c r="C105" s="202">
        <v>17.374666000000001</v>
      </c>
      <c r="D105" s="203">
        <f t="shared" si="9"/>
        <v>9.3297545057781747E-2</v>
      </c>
      <c r="E105" s="201">
        <v>202.04698100000005</v>
      </c>
      <c r="F105" s="202">
        <v>188.57856299999995</v>
      </c>
      <c r="G105" s="203">
        <f t="shared" si="13"/>
        <v>-6.6659832942517941E-2</v>
      </c>
      <c r="H105" s="206">
        <f>(F105/$F$104)</f>
        <v>0.59428917783408131</v>
      </c>
    </row>
    <row r="106" spans="1:8" ht="15.75" thickBot="1" x14ac:dyDescent="0.3">
      <c r="A106" s="468" t="s">
        <v>289</v>
      </c>
      <c r="B106" s="201">
        <v>2.6807129999999999</v>
      </c>
      <c r="C106" s="202">
        <v>10.644686999999999</v>
      </c>
      <c r="D106" s="203">
        <f t="shared" si="9"/>
        <v>2.9708417126339151</v>
      </c>
      <c r="E106" s="201">
        <v>129.31117500000002</v>
      </c>
      <c r="F106" s="202">
        <v>128.739285</v>
      </c>
      <c r="G106" s="203">
        <f t="shared" si="13"/>
        <v>-4.422587606987753E-3</v>
      </c>
      <c r="H106" s="206">
        <f>(F106/$F$104)</f>
        <v>0.40571082216591875</v>
      </c>
    </row>
    <row r="107" spans="1:8" x14ac:dyDescent="0.25">
      <c r="A107" s="578" t="s">
        <v>514</v>
      </c>
      <c r="B107" s="460">
        <f>SUM(B108:B111)</f>
        <v>276.180047</v>
      </c>
      <c r="C107" s="461">
        <f>SUM(C108:C111)</f>
        <v>5339.3882457999998</v>
      </c>
      <c r="D107" s="452" t="s">
        <v>275</v>
      </c>
      <c r="E107" s="460">
        <f>SUM(E108:E111)</f>
        <v>1326.7171017999999</v>
      </c>
      <c r="F107" s="461">
        <f>SUM(F108:F111)</f>
        <v>24159.249493899999</v>
      </c>
      <c r="G107" s="452" t="s">
        <v>275</v>
      </c>
      <c r="H107" s="453">
        <f>SUM(H108:H111)</f>
        <v>1</v>
      </c>
    </row>
    <row r="108" spans="1:8" x14ac:dyDescent="0.25">
      <c r="A108" s="468" t="s">
        <v>278</v>
      </c>
      <c r="B108" s="201">
        <v>190.33137199999999</v>
      </c>
      <c r="C108" s="202">
        <v>5242.2884875999998</v>
      </c>
      <c r="D108" s="203" t="s">
        <v>275</v>
      </c>
      <c r="E108" s="201">
        <v>219.287162</v>
      </c>
      <c r="F108" s="202">
        <v>23002.5878299</v>
      </c>
      <c r="G108" s="203" t="s">
        <v>275</v>
      </c>
      <c r="H108" s="206">
        <f>(F108/$F$107)</f>
        <v>0.95212344388876624</v>
      </c>
    </row>
    <row r="109" spans="1:8" x14ac:dyDescent="0.25">
      <c r="A109" s="468" t="s">
        <v>279</v>
      </c>
      <c r="B109" s="201">
        <v>79.185635000000005</v>
      </c>
      <c r="C109" s="202">
        <v>85.080218000000002</v>
      </c>
      <c r="D109" s="203">
        <f>(C109-B109)/B109</f>
        <v>7.4440054689212221E-2</v>
      </c>
      <c r="E109" s="201">
        <v>940.99156000000005</v>
      </c>
      <c r="F109" s="202">
        <v>995.16738500000019</v>
      </c>
      <c r="G109" s="203">
        <f t="shared" si="13"/>
        <v>5.7573125310497089E-2</v>
      </c>
      <c r="H109" s="206">
        <f>(F109/$F$107)</f>
        <v>4.1191982609032257E-2</v>
      </c>
    </row>
    <row r="110" spans="1:8" x14ac:dyDescent="0.25">
      <c r="A110" s="468" t="s">
        <v>289</v>
      </c>
      <c r="B110" s="201">
        <v>6.6630399999999996</v>
      </c>
      <c r="C110" s="202">
        <v>12.0195402</v>
      </c>
      <c r="D110" s="203">
        <f>(C110-B110)/B110</f>
        <v>0.80391235832292773</v>
      </c>
      <c r="E110" s="201">
        <v>141.97413479999997</v>
      </c>
      <c r="F110" s="202">
        <v>161.49427900000001</v>
      </c>
      <c r="G110" s="203">
        <f t="shared" si="13"/>
        <v>0.13749084808650677</v>
      </c>
      <c r="H110" s="206">
        <f>(F110/$F$107)</f>
        <v>6.6845735022015443E-3</v>
      </c>
    </row>
    <row r="111" spans="1:8" ht="15.75" thickBot="1" x14ac:dyDescent="0.3">
      <c r="A111" s="468" t="s">
        <v>277</v>
      </c>
      <c r="B111" s="201">
        <v>0</v>
      </c>
      <c r="C111" s="202">
        <v>0</v>
      </c>
      <c r="D111" s="203" t="s">
        <v>276</v>
      </c>
      <c r="E111" s="201">
        <v>24.464245000000002</v>
      </c>
      <c r="F111" s="202">
        <v>0</v>
      </c>
      <c r="G111" s="203" t="s">
        <v>276</v>
      </c>
      <c r="H111" s="206" t="s">
        <v>276</v>
      </c>
    </row>
    <row r="112" spans="1:8" x14ac:dyDescent="0.25">
      <c r="A112" s="578" t="s">
        <v>515</v>
      </c>
      <c r="B112" s="957">
        <f>SUM(B113)</f>
        <v>2.5019988</v>
      </c>
      <c r="C112" s="958">
        <f>SUM(C113)</f>
        <v>2.2173579999999999</v>
      </c>
      <c r="D112" s="452">
        <f t="shared" ref="D112:D113" si="14">(C112-B112)/B112</f>
        <v>-0.11376536231751991</v>
      </c>
      <c r="E112" s="461">
        <f>SUM(E113)</f>
        <v>22.705695599999999</v>
      </c>
      <c r="F112" s="461">
        <f>SUM(F113)</f>
        <v>40.573911600000002</v>
      </c>
      <c r="G112" s="452">
        <f t="shared" si="13"/>
        <v>0.78694862799094356</v>
      </c>
      <c r="H112" s="453">
        <f>SUM(H113)</f>
        <v>1</v>
      </c>
    </row>
    <row r="113" spans="1:8" ht="15.75" thickBot="1" x14ac:dyDescent="0.3">
      <c r="A113" s="468" t="s">
        <v>289</v>
      </c>
      <c r="B113" s="439">
        <v>2.5019988</v>
      </c>
      <c r="C113" s="438">
        <v>2.2173579999999999</v>
      </c>
      <c r="D113" s="203">
        <f t="shared" si="14"/>
        <v>-0.11376536231751991</v>
      </c>
      <c r="E113" s="201">
        <v>22.705695599999999</v>
      </c>
      <c r="F113" s="202">
        <v>40.573911600000002</v>
      </c>
      <c r="G113" s="203">
        <f t="shared" si="13"/>
        <v>0.78694862799094356</v>
      </c>
      <c r="H113" s="206">
        <f>(F113/$F$112)</f>
        <v>1</v>
      </c>
    </row>
    <row r="114" spans="1:8" ht="55.5" customHeight="1" thickBot="1" x14ac:dyDescent="0.3">
      <c r="A114" s="1011" t="s">
        <v>801</v>
      </c>
      <c r="B114" s="1005"/>
      <c r="C114" s="1005"/>
      <c r="D114" s="1005"/>
      <c r="E114" s="1005"/>
      <c r="F114" s="1005"/>
      <c r="G114" s="1005"/>
      <c r="H114" s="1007"/>
    </row>
    <row r="115" spans="1:8" x14ac:dyDescent="0.25">
      <c r="B115"/>
      <c r="C115"/>
      <c r="D115"/>
      <c r="E115"/>
      <c r="F115"/>
      <c r="G115"/>
      <c r="H115"/>
    </row>
    <row r="116" spans="1:8" x14ac:dyDescent="0.25">
      <c r="B116" s="95"/>
      <c r="C116" s="95"/>
      <c r="D116" s="95"/>
      <c r="E116" s="95"/>
      <c r="F116" s="95"/>
      <c r="G116"/>
      <c r="H116"/>
    </row>
    <row r="117" spans="1:8" x14ac:dyDescent="0.25">
      <c r="B117"/>
      <c r="C117"/>
      <c r="D117"/>
      <c r="E117"/>
      <c r="F117"/>
      <c r="G117"/>
      <c r="H117"/>
    </row>
    <row r="118" spans="1:8" x14ac:dyDescent="0.25">
      <c r="B118"/>
      <c r="C118"/>
      <c r="D118"/>
      <c r="E118"/>
      <c r="F118"/>
      <c r="G118"/>
      <c r="H118"/>
    </row>
    <row r="119" spans="1:8" x14ac:dyDescent="0.25">
      <c r="B119"/>
      <c r="C119"/>
      <c r="D119"/>
      <c r="E119"/>
      <c r="F119"/>
      <c r="G119"/>
      <c r="H119"/>
    </row>
    <row r="120" spans="1:8" x14ac:dyDescent="0.25">
      <c r="B120"/>
      <c r="C120"/>
      <c r="D120"/>
      <c r="E120"/>
      <c r="F120"/>
      <c r="G120"/>
      <c r="H120"/>
    </row>
  </sheetData>
  <mergeCells count="3">
    <mergeCell ref="B4:D4"/>
    <mergeCell ref="E4:H4"/>
    <mergeCell ref="A114:H114"/>
  </mergeCells>
  <printOptions horizontalCentered="1"/>
  <pageMargins left="0" right="0" top="0" bottom="0" header="0.31496062992125984" footer="0.31496062992125984"/>
  <pageSetup paperSize="9" scale="47" fitToHeight="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EB42DF-1476-43DA-A0ED-8C128D3A338E}">
  <sheetPr>
    <tabColor rgb="FF002060"/>
    <pageSetUpPr fitToPage="1"/>
  </sheetPr>
  <dimension ref="A1:J45"/>
  <sheetViews>
    <sheetView showGridLines="0" view="pageBreakPreview" zoomScaleNormal="100" zoomScaleSheetLayoutView="100" workbookViewId="0"/>
  </sheetViews>
  <sheetFormatPr baseColWidth="10" defaultColWidth="11.42578125" defaultRowHeight="12.75" x14ac:dyDescent="0.2"/>
  <cols>
    <col min="1" max="1" width="44" style="777" customWidth="1"/>
    <col min="2" max="2" width="10.5703125" style="777" bestFit="1" customWidth="1"/>
    <col min="3" max="3" width="12.42578125" style="831" bestFit="1" customWidth="1"/>
    <col min="4" max="4" width="12.42578125" style="777" bestFit="1" customWidth="1"/>
    <col min="5" max="5" width="7.42578125" style="777" customWidth="1"/>
    <col min="6" max="7" width="13.42578125" style="777" bestFit="1" customWidth="1"/>
    <col min="8" max="8" width="12.7109375" style="777" customWidth="1"/>
    <col min="9" max="9" width="10.42578125" style="777" customWidth="1"/>
    <col min="10" max="10" width="2.42578125" style="777" customWidth="1"/>
    <col min="11" max="16384" width="11.42578125" style="777"/>
  </cols>
  <sheetData>
    <row r="1" spans="1:10" x14ac:dyDescent="0.2">
      <c r="A1" s="771" t="s">
        <v>830</v>
      </c>
      <c r="B1" s="772"/>
      <c r="C1" s="773"/>
      <c r="D1" s="774"/>
      <c r="E1" s="772"/>
      <c r="F1" s="775"/>
      <c r="G1" s="775"/>
      <c r="H1" s="775"/>
      <c r="I1" s="776"/>
    </row>
    <row r="2" spans="1:10" ht="15.75" x14ac:dyDescent="0.25">
      <c r="A2" s="778" t="s">
        <v>831</v>
      </c>
      <c r="B2" s="772"/>
      <c r="C2" s="779"/>
      <c r="D2" s="780"/>
      <c r="E2" s="780"/>
      <c r="F2" s="780"/>
      <c r="G2" s="780"/>
      <c r="I2" s="776"/>
    </row>
    <row r="3" spans="1:10" x14ac:dyDescent="0.2">
      <c r="A3" s="92"/>
      <c r="B3" s="781"/>
      <c r="C3" s="93"/>
      <c r="D3" s="782"/>
      <c r="E3" s="781"/>
      <c r="F3" s="775"/>
      <c r="G3" s="775"/>
      <c r="H3" s="775"/>
      <c r="I3" s="776"/>
    </row>
    <row r="4" spans="1:10" x14ac:dyDescent="0.2">
      <c r="A4" s="94"/>
      <c r="B4" s="1012" t="s">
        <v>794</v>
      </c>
      <c r="C4" s="1012"/>
      <c r="D4" s="1012"/>
      <c r="E4" s="783"/>
      <c r="F4" s="1012" t="s">
        <v>795</v>
      </c>
      <c r="G4" s="1012"/>
      <c r="H4" s="1012"/>
      <c r="I4" s="1012"/>
    </row>
    <row r="5" spans="1:10" x14ac:dyDescent="0.2">
      <c r="A5" s="784" t="s">
        <v>832</v>
      </c>
      <c r="B5" s="785">
        <v>2023</v>
      </c>
      <c r="C5" s="786">
        <v>2024</v>
      </c>
      <c r="D5" s="787" t="s">
        <v>833</v>
      </c>
      <c r="E5" s="788"/>
      <c r="F5" s="785">
        <v>2023</v>
      </c>
      <c r="G5" s="789">
        <v>2024</v>
      </c>
      <c r="H5" s="790" t="s">
        <v>833</v>
      </c>
      <c r="I5" s="787" t="s">
        <v>716</v>
      </c>
    </row>
    <row r="6" spans="1:10" x14ac:dyDescent="0.2">
      <c r="A6" s="791" t="s">
        <v>834</v>
      </c>
      <c r="B6" s="792">
        <f>SUM(B7:B40)</f>
        <v>4189871.3026999994</v>
      </c>
      <c r="C6" s="793">
        <f>SUM(C7:C40)</f>
        <v>6244446.5449999999</v>
      </c>
      <c r="D6" s="794">
        <f>C6/B6-1</f>
        <v>0.49036714826443695</v>
      </c>
      <c r="E6" s="795"/>
      <c r="F6" s="792">
        <f>SUM(F7:F40)</f>
        <v>69233360.598324001</v>
      </c>
      <c r="G6" s="793">
        <f>SUM(G7:G40)</f>
        <v>61420681.709999986</v>
      </c>
      <c r="H6" s="796">
        <f t="shared" ref="H6:H40" si="0">G6/F6-1</f>
        <v>-0.11284558225696106</v>
      </c>
      <c r="I6" s="794">
        <f>SUM(I7:I40)</f>
        <v>1.0000000000000004</v>
      </c>
    </row>
    <row r="7" spans="1:10" x14ac:dyDescent="0.2">
      <c r="A7" s="797" t="s">
        <v>835</v>
      </c>
      <c r="B7" s="798">
        <v>1504279.476</v>
      </c>
      <c r="C7" s="799">
        <v>3316356.1159999995</v>
      </c>
      <c r="D7" s="800">
        <f>+C7/B7-1</f>
        <v>1.2046143478726816</v>
      </c>
      <c r="E7" s="801"/>
      <c r="F7" s="798">
        <v>38239771.611000001</v>
      </c>
      <c r="G7" s="802">
        <v>27434336.805000003</v>
      </c>
      <c r="H7" s="803">
        <f t="shared" si="0"/>
        <v>-0.28257058948782321</v>
      </c>
      <c r="I7" s="800">
        <f t="shared" ref="I7:I40" si="1">G7/$G$6</f>
        <v>0.44666285103334147</v>
      </c>
      <c r="J7" s="804"/>
    </row>
    <row r="8" spans="1:10" x14ac:dyDescent="0.2">
      <c r="A8" s="797" t="s">
        <v>836</v>
      </c>
      <c r="B8" s="798">
        <v>1063385.6499999999</v>
      </c>
      <c r="C8" s="799">
        <v>1117073.55</v>
      </c>
      <c r="D8" s="800">
        <f t="shared" ref="D8:D30" si="2">+C8/B8-1</f>
        <v>5.048770406108094E-2</v>
      </c>
      <c r="E8" s="801"/>
      <c r="F8" s="798">
        <v>11920187.15</v>
      </c>
      <c r="G8" s="802">
        <v>13396651.270000001</v>
      </c>
      <c r="H8" s="803">
        <f t="shared" si="0"/>
        <v>0.12386249489379875</v>
      </c>
      <c r="I8" s="800">
        <f t="shared" si="1"/>
        <v>0.21811303451910197</v>
      </c>
      <c r="J8" s="804"/>
    </row>
    <row r="9" spans="1:10" x14ac:dyDescent="0.2">
      <c r="A9" s="797" t="s">
        <v>837</v>
      </c>
      <c r="B9" s="798">
        <v>445535.96</v>
      </c>
      <c r="C9" s="799">
        <v>497197.19</v>
      </c>
      <c r="D9" s="800">
        <f t="shared" si="2"/>
        <v>0.1159529973742186</v>
      </c>
      <c r="E9" s="801"/>
      <c r="F9" s="798">
        <v>5535053.540000001</v>
      </c>
      <c r="G9" s="802">
        <v>5849773.4800000004</v>
      </c>
      <c r="H9" s="803">
        <f t="shared" si="0"/>
        <v>5.6859421092428919E-2</v>
      </c>
      <c r="I9" s="800">
        <f t="shared" si="1"/>
        <v>9.5241103112790604E-2</v>
      </c>
      <c r="J9" s="804"/>
    </row>
    <row r="10" spans="1:10" x14ac:dyDescent="0.2">
      <c r="A10" s="797" t="s">
        <v>838</v>
      </c>
      <c r="B10" s="798">
        <v>176746.47899999999</v>
      </c>
      <c r="C10" s="799">
        <v>292404.21999999997</v>
      </c>
      <c r="D10" s="800">
        <f t="shared" si="2"/>
        <v>0.654370834736685</v>
      </c>
      <c r="E10" s="801"/>
      <c r="F10" s="798">
        <v>2209345.3759999997</v>
      </c>
      <c r="G10" s="802">
        <v>2695043.9330000002</v>
      </c>
      <c r="H10" s="803">
        <f t="shared" si="0"/>
        <v>0.21983822098442274</v>
      </c>
      <c r="I10" s="800">
        <f t="shared" si="1"/>
        <v>4.387844383956449E-2</v>
      </c>
      <c r="J10" s="804"/>
    </row>
    <row r="11" spans="1:10" x14ac:dyDescent="0.2">
      <c r="A11" s="797" t="s">
        <v>839</v>
      </c>
      <c r="B11" s="798">
        <v>162089.68</v>
      </c>
      <c r="C11" s="799">
        <v>227867.057</v>
      </c>
      <c r="D11" s="800">
        <f>+C11/B11-1</f>
        <v>0.40580854376416808</v>
      </c>
      <c r="E11" s="801"/>
      <c r="F11" s="798">
        <v>1671263.2909999997</v>
      </c>
      <c r="G11" s="802">
        <v>2631185.656</v>
      </c>
      <c r="H11" s="803">
        <f>G11/F11-1</f>
        <v>0.57436932299615773</v>
      </c>
      <c r="I11" s="800">
        <f>G11/$G$6</f>
        <v>4.2838756958498772E-2</v>
      </c>
      <c r="J11" s="804"/>
    </row>
    <row r="12" spans="1:10" x14ac:dyDescent="0.2">
      <c r="A12" s="797" t="s">
        <v>840</v>
      </c>
      <c r="B12" s="798">
        <v>184619.9</v>
      </c>
      <c r="C12" s="799">
        <v>217242.86</v>
      </c>
      <c r="D12" s="800">
        <f t="shared" si="2"/>
        <v>0.17670337812987658</v>
      </c>
      <c r="E12" s="801"/>
      <c r="F12" s="798">
        <v>2054724.2980000002</v>
      </c>
      <c r="G12" s="802">
        <v>1943027.6</v>
      </c>
      <c r="H12" s="803">
        <f t="shared" si="0"/>
        <v>-5.4360917476238502E-2</v>
      </c>
      <c r="I12" s="800">
        <f t="shared" si="1"/>
        <v>3.1634744941029413E-2</v>
      </c>
      <c r="J12" s="804"/>
    </row>
    <row r="13" spans="1:10" x14ac:dyDescent="0.2">
      <c r="A13" s="797" t="s">
        <v>841</v>
      </c>
      <c r="B13" s="798">
        <v>109043.11000000002</v>
      </c>
      <c r="C13" s="799">
        <v>118778.35299999999</v>
      </c>
      <c r="D13" s="800">
        <f t="shared" si="2"/>
        <v>8.9278845770264459E-2</v>
      </c>
      <c r="E13" s="801"/>
      <c r="F13" s="798">
        <v>1134544.46</v>
      </c>
      <c r="G13" s="802">
        <v>1287633.8149999999</v>
      </c>
      <c r="H13" s="803">
        <f t="shared" si="0"/>
        <v>0.13493464592828741</v>
      </c>
      <c r="I13" s="800">
        <f t="shared" si="1"/>
        <v>2.0964173290677731E-2</v>
      </c>
      <c r="J13" s="804"/>
    </row>
    <row r="14" spans="1:10" x14ac:dyDescent="0.2">
      <c r="A14" s="797" t="s">
        <v>842</v>
      </c>
      <c r="B14" s="798">
        <v>85152.8</v>
      </c>
      <c r="C14" s="799">
        <v>83535.8</v>
      </c>
      <c r="D14" s="800">
        <f t="shared" si="2"/>
        <v>-1.898939318495696E-2</v>
      </c>
      <c r="E14" s="801"/>
      <c r="F14" s="798">
        <v>1008623.8999999999</v>
      </c>
      <c r="G14" s="802">
        <v>1051497.9750000001</v>
      </c>
      <c r="H14" s="803">
        <f>G14/F14-1</f>
        <v>4.2507494617171071E-2</v>
      </c>
      <c r="I14" s="800">
        <f t="shared" si="1"/>
        <v>1.7119607691179439E-2</v>
      </c>
      <c r="J14" s="804"/>
    </row>
    <row r="15" spans="1:10" x14ac:dyDescent="0.2">
      <c r="A15" s="797" t="s">
        <v>843</v>
      </c>
      <c r="B15" s="798">
        <v>42079.941700000003</v>
      </c>
      <c r="C15" s="799">
        <v>74092.332999999999</v>
      </c>
      <c r="D15" s="800">
        <f t="shared" si="2"/>
        <v>0.76075179780964364</v>
      </c>
      <c r="E15" s="801"/>
      <c r="F15" s="798">
        <v>1209116.9441240001</v>
      </c>
      <c r="G15" s="802">
        <v>958038.68799999985</v>
      </c>
      <c r="H15" s="803">
        <f>G15/F15-1</f>
        <v>-0.20765423670901029</v>
      </c>
      <c r="I15" s="800">
        <f t="shared" si="1"/>
        <v>1.5597982004228069E-2</v>
      </c>
      <c r="J15" s="804"/>
    </row>
    <row r="16" spans="1:10" x14ac:dyDescent="0.2">
      <c r="A16" s="797" t="s">
        <v>844</v>
      </c>
      <c r="B16" s="798">
        <v>167306.07999999999</v>
      </c>
      <c r="C16" s="799">
        <v>879</v>
      </c>
      <c r="D16" s="800">
        <f t="shared" si="2"/>
        <v>-0.99474615626640706</v>
      </c>
      <c r="E16" s="801"/>
      <c r="F16" s="798">
        <v>937794.80999999994</v>
      </c>
      <c r="G16" s="802">
        <v>947365.05</v>
      </c>
      <c r="H16" s="803">
        <f>G16/F16-1</f>
        <v>1.0205046880138013E-2</v>
      </c>
      <c r="I16" s="800">
        <f t="shared" si="1"/>
        <v>1.5424202786823811E-2</v>
      </c>
      <c r="J16" s="804"/>
    </row>
    <row r="17" spans="1:10" x14ac:dyDescent="0.2">
      <c r="A17" s="797" t="s">
        <v>845</v>
      </c>
      <c r="B17" s="798">
        <v>96469.94</v>
      </c>
      <c r="C17" s="799">
        <v>46053.19</v>
      </c>
      <c r="D17" s="800">
        <f t="shared" si="2"/>
        <v>-0.5226161641647129</v>
      </c>
      <c r="E17" s="801"/>
      <c r="F17" s="798">
        <v>987370.33000000007</v>
      </c>
      <c r="G17" s="802">
        <v>853593.87999999989</v>
      </c>
      <c r="H17" s="803">
        <f>G17/F17-1</f>
        <v>-0.13548761385203889</v>
      </c>
      <c r="I17" s="800">
        <f t="shared" si="1"/>
        <v>1.3897499282575125E-2</v>
      </c>
      <c r="J17" s="804"/>
    </row>
    <row r="18" spans="1:10" x14ac:dyDescent="0.2">
      <c r="A18" s="797" t="s">
        <v>846</v>
      </c>
      <c r="B18" s="798">
        <v>78326.338999999993</v>
      </c>
      <c r="C18" s="799">
        <v>62968.29</v>
      </c>
      <c r="D18" s="800">
        <f t="shared" si="2"/>
        <v>-0.1960777076533603</v>
      </c>
      <c r="E18" s="801"/>
      <c r="F18" s="798">
        <v>631434.05200000003</v>
      </c>
      <c r="G18" s="802">
        <v>665301.65999999992</v>
      </c>
      <c r="H18" s="803">
        <f t="shared" si="0"/>
        <v>5.3636017716700346E-2</v>
      </c>
      <c r="I18" s="800">
        <f t="shared" si="1"/>
        <v>1.0831883357160479E-2</v>
      </c>
      <c r="J18" s="804"/>
    </row>
    <row r="19" spans="1:10" x14ac:dyDescent="0.2">
      <c r="A19" s="797" t="s">
        <v>847</v>
      </c>
      <c r="B19" s="798">
        <v>35283.656000000003</v>
      </c>
      <c r="C19" s="799">
        <v>42101.26</v>
      </c>
      <c r="D19" s="800">
        <f t="shared" si="2"/>
        <v>0.19322272045731315</v>
      </c>
      <c r="E19" s="801"/>
      <c r="F19" s="798">
        <v>728120.43499999994</v>
      </c>
      <c r="G19" s="802">
        <v>557906.98</v>
      </c>
      <c r="H19" s="803">
        <f t="shared" si="0"/>
        <v>-0.23377101756524654</v>
      </c>
      <c r="I19" s="800">
        <f t="shared" si="1"/>
        <v>9.0833732949135663E-3</v>
      </c>
      <c r="J19" s="804"/>
    </row>
    <row r="20" spans="1:10" x14ac:dyDescent="0.2">
      <c r="A20" s="797" t="s">
        <v>848</v>
      </c>
      <c r="B20" s="798">
        <v>0</v>
      </c>
      <c r="C20" s="799">
        <v>69275.335999999996</v>
      </c>
      <c r="D20" s="800" t="s">
        <v>275</v>
      </c>
      <c r="E20" s="801"/>
      <c r="F20" s="798">
        <v>259423.92099999997</v>
      </c>
      <c r="G20" s="802">
        <v>386070.15300000005</v>
      </c>
      <c r="H20" s="803">
        <f t="shared" si="0"/>
        <v>0.48818255275696054</v>
      </c>
      <c r="I20" s="805">
        <f t="shared" si="1"/>
        <v>6.2856702702005903E-3</v>
      </c>
      <c r="J20" s="804"/>
    </row>
    <row r="21" spans="1:10" x14ac:dyDescent="0.2">
      <c r="A21" s="797" t="s">
        <v>849</v>
      </c>
      <c r="B21" s="798">
        <v>22050.810000000005</v>
      </c>
      <c r="C21" s="799">
        <v>27165.9</v>
      </c>
      <c r="D21" s="800">
        <f t="shared" si="2"/>
        <v>0.23196834946199241</v>
      </c>
      <c r="E21" s="801"/>
      <c r="F21" s="798">
        <v>338597.94400000002</v>
      </c>
      <c r="G21" s="802">
        <v>340488.69299999997</v>
      </c>
      <c r="H21" s="803">
        <f t="shared" si="0"/>
        <v>5.5840533987410179E-3</v>
      </c>
      <c r="I21" s="805">
        <f t="shared" si="1"/>
        <v>5.5435511870029364E-3</v>
      </c>
      <c r="J21" s="804"/>
    </row>
    <row r="22" spans="1:10" x14ac:dyDescent="0.2">
      <c r="A22" s="797" t="s">
        <v>850</v>
      </c>
      <c r="B22" s="798">
        <v>1045</v>
      </c>
      <c r="C22" s="799">
        <v>42</v>
      </c>
      <c r="D22" s="800">
        <f t="shared" si="2"/>
        <v>-0.95980861244019144</v>
      </c>
      <c r="E22" s="801"/>
      <c r="F22" s="798">
        <v>98871.695000000007</v>
      </c>
      <c r="G22" s="802">
        <v>83641.989999999991</v>
      </c>
      <c r="H22" s="803">
        <f t="shared" si="0"/>
        <v>-0.15403503500167581</v>
      </c>
      <c r="I22" s="805">
        <f t="shared" si="1"/>
        <v>1.3617886951323454E-3</v>
      </c>
      <c r="J22" s="804"/>
    </row>
    <row r="23" spans="1:10" x14ac:dyDescent="0.2">
      <c r="A23" s="797" t="s">
        <v>851</v>
      </c>
      <c r="B23" s="798">
        <v>0</v>
      </c>
      <c r="C23" s="799">
        <v>2744</v>
      </c>
      <c r="D23" s="800" t="s">
        <v>275</v>
      </c>
      <c r="E23" s="801"/>
      <c r="F23" s="798">
        <v>68260</v>
      </c>
      <c r="G23" s="802">
        <v>73984.399999999994</v>
      </c>
      <c r="H23" s="803">
        <f t="shared" si="0"/>
        <v>8.386170524465264E-2</v>
      </c>
      <c r="I23" s="806">
        <f t="shared" si="1"/>
        <v>1.2045519186732584E-3</v>
      </c>
      <c r="J23" s="804"/>
    </row>
    <row r="24" spans="1:10" x14ac:dyDescent="0.2">
      <c r="A24" s="797" t="s">
        <v>852</v>
      </c>
      <c r="B24" s="798">
        <v>0</v>
      </c>
      <c r="C24" s="799">
        <v>20612</v>
      </c>
      <c r="D24" s="800" t="s">
        <v>275</v>
      </c>
      <c r="E24" s="801"/>
      <c r="F24" s="798">
        <v>975</v>
      </c>
      <c r="G24" s="802">
        <v>70905</v>
      </c>
      <c r="H24" s="803" t="s">
        <v>275</v>
      </c>
      <c r="I24" s="806">
        <f t="shared" si="1"/>
        <v>1.1544157118734137E-3</v>
      </c>
      <c r="J24" s="804"/>
    </row>
    <row r="25" spans="1:10" x14ac:dyDescent="0.2">
      <c r="A25" s="797" t="s">
        <v>853</v>
      </c>
      <c r="B25" s="798">
        <v>1239</v>
      </c>
      <c r="C25" s="799">
        <v>16534</v>
      </c>
      <c r="D25" s="800" t="s">
        <v>275</v>
      </c>
      <c r="E25" s="801"/>
      <c r="F25" s="798">
        <v>24782.81</v>
      </c>
      <c r="G25" s="802">
        <v>42411.065000000002</v>
      </c>
      <c r="H25" s="803">
        <f t="shared" si="0"/>
        <v>0.71130977479954849</v>
      </c>
      <c r="I25" s="805">
        <f t="shared" si="1"/>
        <v>6.9050137216394652E-4</v>
      </c>
      <c r="J25" s="804"/>
    </row>
    <row r="26" spans="1:10" x14ac:dyDescent="0.2">
      <c r="A26" s="797" t="s">
        <v>854</v>
      </c>
      <c r="B26" s="798">
        <v>3932.55</v>
      </c>
      <c r="C26" s="799">
        <v>4697.13</v>
      </c>
      <c r="D26" s="800">
        <f t="shared" si="2"/>
        <v>0.19442346569020108</v>
      </c>
      <c r="E26" s="801"/>
      <c r="F26" s="798">
        <v>37875.012999999999</v>
      </c>
      <c r="G26" s="802">
        <v>38422.854999999996</v>
      </c>
      <c r="H26" s="803">
        <f>G26/F26-1</f>
        <v>1.4464470282822051E-2</v>
      </c>
      <c r="I26" s="805">
        <f>G26/$G$6</f>
        <v>6.2556868354888867E-4</v>
      </c>
      <c r="J26" s="804"/>
    </row>
    <row r="27" spans="1:10" x14ac:dyDescent="0.2">
      <c r="A27" s="797" t="s">
        <v>855</v>
      </c>
      <c r="B27" s="798">
        <v>3785.5129999999999</v>
      </c>
      <c r="C27" s="799">
        <v>663.66</v>
      </c>
      <c r="D27" s="800">
        <f t="shared" si="2"/>
        <v>-0.82468426340102385</v>
      </c>
      <c r="E27" s="801"/>
      <c r="F27" s="798">
        <v>51120.110200000003</v>
      </c>
      <c r="G27" s="802">
        <v>30862.862000000001</v>
      </c>
      <c r="H27" s="803">
        <f>G27/F27-1</f>
        <v>-0.39626769427425845</v>
      </c>
      <c r="I27" s="806">
        <f>G27/$G$6</f>
        <v>5.0248322129865222E-4</v>
      </c>
      <c r="J27" s="804"/>
    </row>
    <row r="28" spans="1:10" x14ac:dyDescent="0.2">
      <c r="A28" s="797" t="s">
        <v>856</v>
      </c>
      <c r="B28" s="798">
        <v>1598</v>
      </c>
      <c r="C28" s="799">
        <v>3838</v>
      </c>
      <c r="D28" s="800">
        <f t="shared" si="2"/>
        <v>1.4017521902377972</v>
      </c>
      <c r="E28" s="801"/>
      <c r="F28" s="798">
        <v>15466</v>
      </c>
      <c r="G28" s="802">
        <v>29761</v>
      </c>
      <c r="H28" s="803">
        <f t="shared" si="0"/>
        <v>0.92428552954868737</v>
      </c>
      <c r="I28" s="806">
        <f t="shared" si="1"/>
        <v>4.845436288141128E-4</v>
      </c>
      <c r="J28" s="804"/>
    </row>
    <row r="29" spans="1:10" x14ac:dyDescent="0.2">
      <c r="A29" s="797" t="s">
        <v>857</v>
      </c>
      <c r="B29" s="798">
        <v>1220.625</v>
      </c>
      <c r="C29" s="799">
        <v>32.090000000000003</v>
      </c>
      <c r="D29" s="800">
        <f t="shared" si="2"/>
        <v>-0.97371018945212495</v>
      </c>
      <c r="E29" s="801"/>
      <c r="F29" s="798">
        <v>11875.585000000003</v>
      </c>
      <c r="G29" s="802">
        <v>11451.745000000001</v>
      </c>
      <c r="H29" s="803">
        <f t="shared" si="0"/>
        <v>-3.5690031270038669E-2</v>
      </c>
      <c r="I29" s="806">
        <f t="shared" si="1"/>
        <v>1.8644770264957067E-4</v>
      </c>
      <c r="J29" s="804"/>
    </row>
    <row r="30" spans="1:10" x14ac:dyDescent="0.2">
      <c r="A30" s="797" t="s">
        <v>858</v>
      </c>
      <c r="B30" s="798">
        <v>3294.4179999999997</v>
      </c>
      <c r="C30" s="799">
        <v>156</v>
      </c>
      <c r="D30" s="800">
        <f t="shared" si="2"/>
        <v>-0.95264717470582061</v>
      </c>
      <c r="E30" s="801"/>
      <c r="F30" s="798">
        <v>15216.527999999998</v>
      </c>
      <c r="G30" s="802">
        <v>10209.855</v>
      </c>
      <c r="H30" s="803">
        <f t="shared" si="0"/>
        <v>-0.32902860626287411</v>
      </c>
      <c r="I30" s="929">
        <f t="shared" si="1"/>
        <v>1.6622829176996451E-4</v>
      </c>
      <c r="J30" s="804"/>
    </row>
    <row r="31" spans="1:10" x14ac:dyDescent="0.2">
      <c r="A31" s="797" t="s">
        <v>859</v>
      </c>
      <c r="B31" s="798">
        <v>383.36</v>
      </c>
      <c r="C31" s="799">
        <v>652.21</v>
      </c>
      <c r="D31" s="800">
        <f>+C31/B31-1</f>
        <v>0.70129904006677801</v>
      </c>
      <c r="E31" s="801"/>
      <c r="F31" s="798">
        <v>11823.705</v>
      </c>
      <c r="G31" s="802">
        <v>9129.2949999999983</v>
      </c>
      <c r="H31" s="803">
        <f t="shared" si="0"/>
        <v>-0.22788203866723689</v>
      </c>
      <c r="I31" s="929">
        <f t="shared" si="1"/>
        <v>1.4863552057439383E-4</v>
      </c>
      <c r="J31" s="804"/>
    </row>
    <row r="32" spans="1:10" x14ac:dyDescent="0.2">
      <c r="A32" s="797" t="s">
        <v>860</v>
      </c>
      <c r="B32" s="798">
        <v>510.315</v>
      </c>
      <c r="C32" s="799">
        <v>0</v>
      </c>
      <c r="D32" s="800" t="s">
        <v>276</v>
      </c>
      <c r="E32" s="801"/>
      <c r="F32" s="798">
        <v>16019.320000000002</v>
      </c>
      <c r="G32" s="802">
        <v>8182.41</v>
      </c>
      <c r="H32" s="803">
        <f t="shared" si="0"/>
        <v>-0.48921614650309753</v>
      </c>
      <c r="I32" s="992">
        <f t="shared" si="1"/>
        <v>1.3321913355884832E-4</v>
      </c>
      <c r="J32" s="804"/>
    </row>
    <row r="33" spans="1:10" x14ac:dyDescent="0.2">
      <c r="A33" s="797" t="s">
        <v>861</v>
      </c>
      <c r="B33" s="798">
        <v>172</v>
      </c>
      <c r="C33" s="799">
        <v>750</v>
      </c>
      <c r="D33" s="800">
        <f t="shared" ref="D33:D40" si="3">+C33/B33-1</f>
        <v>3.3604651162790695</v>
      </c>
      <c r="E33" s="801"/>
      <c r="F33" s="798">
        <v>14111.369999999999</v>
      </c>
      <c r="G33" s="802">
        <v>8166</v>
      </c>
      <c r="H33" s="803">
        <f t="shared" si="0"/>
        <v>-0.42131770338386698</v>
      </c>
      <c r="I33" s="807">
        <f t="shared" si="1"/>
        <v>1.3295195970888226E-4</v>
      </c>
      <c r="J33" s="804"/>
    </row>
    <row r="34" spans="1:10" x14ac:dyDescent="0.2">
      <c r="A34" s="797" t="s">
        <v>862</v>
      </c>
      <c r="B34" s="798">
        <v>305.70000000000005</v>
      </c>
      <c r="C34" s="799">
        <v>704</v>
      </c>
      <c r="D34" s="800">
        <f t="shared" si="3"/>
        <v>1.3029113509977099</v>
      </c>
      <c r="E34" s="801"/>
      <c r="F34" s="798">
        <v>1117.4000000000001</v>
      </c>
      <c r="G34" s="802">
        <v>2943</v>
      </c>
      <c r="H34" s="803">
        <f t="shared" si="0"/>
        <v>1.6337927331304813</v>
      </c>
      <c r="I34" s="806">
        <f t="shared" si="1"/>
        <v>4.7915456456434056E-5</v>
      </c>
      <c r="J34" s="804"/>
    </row>
    <row r="35" spans="1:10" x14ac:dyDescent="0.2">
      <c r="A35" s="797" t="s">
        <v>863</v>
      </c>
      <c r="B35" s="798">
        <v>0</v>
      </c>
      <c r="C35" s="799">
        <v>0</v>
      </c>
      <c r="D35" s="800" t="s">
        <v>276</v>
      </c>
      <c r="E35" s="801"/>
      <c r="F35" s="798">
        <v>0</v>
      </c>
      <c r="G35" s="802">
        <v>1407</v>
      </c>
      <c r="H35" s="803" t="s">
        <v>275</v>
      </c>
      <c r="I35" s="806">
        <f t="shared" si="1"/>
        <v>2.290759335175084E-5</v>
      </c>
      <c r="J35" s="804"/>
    </row>
    <row r="36" spans="1:10" x14ac:dyDescent="0.2">
      <c r="A36" s="797" t="s">
        <v>864</v>
      </c>
      <c r="B36" s="798">
        <v>0</v>
      </c>
      <c r="C36" s="799">
        <v>0</v>
      </c>
      <c r="D36" s="800" t="s">
        <v>276</v>
      </c>
      <c r="E36" s="801"/>
      <c r="F36" s="798">
        <v>252</v>
      </c>
      <c r="G36" s="802">
        <v>454</v>
      </c>
      <c r="H36" s="803">
        <f t="shared" si="0"/>
        <v>0.80158730158730163</v>
      </c>
      <c r="I36" s="806">
        <f t="shared" si="1"/>
        <v>7.3916470374519411E-6</v>
      </c>
      <c r="J36" s="804"/>
    </row>
    <row r="37" spans="1:10" x14ac:dyDescent="0.2">
      <c r="A37" s="797" t="s">
        <v>865</v>
      </c>
      <c r="B37" s="798">
        <v>9</v>
      </c>
      <c r="C37" s="799">
        <v>29</v>
      </c>
      <c r="D37" s="800">
        <f t="shared" si="3"/>
        <v>2.2222222222222223</v>
      </c>
      <c r="E37" s="801"/>
      <c r="F37" s="798">
        <v>191</v>
      </c>
      <c r="G37" s="802">
        <v>377</v>
      </c>
      <c r="H37" s="803">
        <f t="shared" si="0"/>
        <v>0.97382198952879584</v>
      </c>
      <c r="I37" s="807">
        <f t="shared" si="1"/>
        <v>6.1379976500426905E-6</v>
      </c>
      <c r="J37" s="804"/>
    </row>
    <row r="38" spans="1:10" x14ac:dyDescent="0.2">
      <c r="A38" s="797" t="s">
        <v>866</v>
      </c>
      <c r="B38" s="798">
        <v>0</v>
      </c>
      <c r="C38" s="799">
        <v>0</v>
      </c>
      <c r="D38" s="800" t="s">
        <v>276</v>
      </c>
      <c r="E38" s="801"/>
      <c r="F38" s="798">
        <v>0</v>
      </c>
      <c r="G38" s="802">
        <v>350.59499999999997</v>
      </c>
      <c r="H38" s="803" t="s">
        <v>275</v>
      </c>
      <c r="I38" s="807">
        <f t="shared" si="1"/>
        <v>5.7080935971265704E-6</v>
      </c>
      <c r="J38" s="804"/>
    </row>
    <row r="39" spans="1:10" x14ac:dyDescent="0.2">
      <c r="A39" s="797" t="s">
        <v>867</v>
      </c>
      <c r="B39" s="798">
        <v>5</v>
      </c>
      <c r="C39" s="799">
        <v>0</v>
      </c>
      <c r="D39" s="800" t="s">
        <v>276</v>
      </c>
      <c r="E39" s="801"/>
      <c r="F39" s="798">
        <v>11</v>
      </c>
      <c r="G39" s="802">
        <v>83</v>
      </c>
      <c r="H39" s="803">
        <f t="shared" si="0"/>
        <v>6.5454545454545459</v>
      </c>
      <c r="I39" s="934">
        <f t="shared" si="1"/>
        <v>1.3513363526619186E-6</v>
      </c>
      <c r="J39" s="804"/>
    </row>
    <row r="40" spans="1:10" x14ac:dyDescent="0.2">
      <c r="A40" s="797" t="s">
        <v>868</v>
      </c>
      <c r="B40" s="798">
        <v>1</v>
      </c>
      <c r="C40" s="799">
        <v>2</v>
      </c>
      <c r="D40" s="800">
        <f t="shared" si="3"/>
        <v>1</v>
      </c>
      <c r="E40" s="801"/>
      <c r="F40" s="798">
        <v>20</v>
      </c>
      <c r="G40" s="802">
        <v>23</v>
      </c>
      <c r="H40" s="803">
        <f t="shared" si="0"/>
        <v>0.14999999999999991</v>
      </c>
      <c r="I40" s="807">
        <f t="shared" si="1"/>
        <v>3.7446670013523049E-7</v>
      </c>
      <c r="J40" s="804"/>
    </row>
    <row r="41" spans="1:10" x14ac:dyDescent="0.2">
      <c r="A41" s="791" t="s">
        <v>869</v>
      </c>
      <c r="B41" s="808">
        <f>SUM(B42:B43)</f>
        <v>20998.480000000003</v>
      </c>
      <c r="C41" s="809">
        <f>SUM(C42:C43)</f>
        <v>18620.371999999999</v>
      </c>
      <c r="D41" s="794">
        <f>+C41/B41-1</f>
        <v>-0.11325143534198678</v>
      </c>
      <c r="E41" s="810"/>
      <c r="F41" s="808">
        <f>SUM(F42:F43)</f>
        <v>233363.72100000002</v>
      </c>
      <c r="G41" s="811">
        <f>SUM(G42:G43)</f>
        <v>219873.97799999997</v>
      </c>
      <c r="H41" s="796">
        <f>+G41/F41-1</f>
        <v>-5.7805656089962909E-2</v>
      </c>
      <c r="I41" s="794">
        <f>SUM(I42:I43)</f>
        <v>1</v>
      </c>
      <c r="J41" s="804"/>
    </row>
    <row r="42" spans="1:10" x14ac:dyDescent="0.2">
      <c r="A42" s="812" t="s">
        <v>870</v>
      </c>
      <c r="B42" s="813">
        <v>12894.480000000001</v>
      </c>
      <c r="C42" s="814">
        <v>10814.06</v>
      </c>
      <c r="D42" s="800">
        <f>+C42/B42-1</f>
        <v>-0.16134190754493405</v>
      </c>
      <c r="E42" s="815"/>
      <c r="F42" s="813">
        <v>137525.18900000001</v>
      </c>
      <c r="G42" s="816">
        <v>134156.70199999999</v>
      </c>
      <c r="H42" s="803">
        <f>+G42/F42-1</f>
        <v>-2.4493600223301826E-2</v>
      </c>
      <c r="I42" s="800">
        <f>G42/$G$41</f>
        <v>0.6101527030179078</v>
      </c>
      <c r="J42" s="804"/>
    </row>
    <row r="43" spans="1:10" x14ac:dyDescent="0.2">
      <c r="A43" s="812" t="s">
        <v>871</v>
      </c>
      <c r="B43" s="817">
        <v>8104</v>
      </c>
      <c r="C43" s="818">
        <v>7806.3119999999999</v>
      </c>
      <c r="D43" s="819">
        <f>+C43/B43-1</f>
        <v>-3.6733464955577499E-2</v>
      </c>
      <c r="E43" s="815"/>
      <c r="F43" s="817">
        <v>95838.532000000007</v>
      </c>
      <c r="G43" s="820">
        <v>85717.275999999983</v>
      </c>
      <c r="H43" s="821">
        <f>+G43/F43-1</f>
        <v>-0.10560737720815694</v>
      </c>
      <c r="I43" s="819">
        <f>G43/$G$41</f>
        <v>0.38984729698209214</v>
      </c>
      <c r="J43" s="804"/>
    </row>
    <row r="44" spans="1:10" ht="35.25" customHeight="1" x14ac:dyDescent="0.2">
      <c r="A44" s="1013" t="s">
        <v>872</v>
      </c>
      <c r="B44" s="1014"/>
      <c r="C44" s="1014"/>
      <c r="D44" s="1014"/>
      <c r="E44" s="1014"/>
      <c r="F44" s="1014"/>
      <c r="G44" s="822"/>
      <c r="H44" s="822"/>
      <c r="I44" s="823"/>
    </row>
    <row r="45" spans="1:10" x14ac:dyDescent="0.2">
      <c r="A45" s="824" t="s">
        <v>873</v>
      </c>
      <c r="B45" s="825"/>
      <c r="C45" s="826"/>
      <c r="D45" s="827"/>
      <c r="E45" s="825"/>
      <c r="F45" s="828"/>
      <c r="G45" s="829"/>
      <c r="H45" s="829"/>
      <c r="I45" s="830"/>
    </row>
  </sheetData>
  <mergeCells count="3">
    <mergeCell ref="B4:D4"/>
    <mergeCell ref="F4:I4"/>
    <mergeCell ref="A44:F44"/>
  </mergeCells>
  <pageMargins left="0.7" right="0.7" top="0.75" bottom="0.75" header="0.3" footer="0.3"/>
  <pageSetup paperSize="9" scale="63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3EF253-FCFD-4162-B7A1-6DD9BE688151}">
  <sheetPr>
    <tabColor rgb="FF002060"/>
    <pageSetUpPr fitToPage="1"/>
  </sheetPr>
  <dimension ref="A1:M148"/>
  <sheetViews>
    <sheetView showGridLines="0" view="pageBreakPreview" zoomScaleNormal="100" zoomScaleSheetLayoutView="100" workbookViewId="0"/>
  </sheetViews>
  <sheetFormatPr baseColWidth="10" defaultColWidth="11.42578125" defaultRowHeight="12.75" x14ac:dyDescent="0.2"/>
  <cols>
    <col min="1" max="1" width="35.42578125" style="833" customWidth="1"/>
    <col min="2" max="3" width="11.7109375" style="833" customWidth="1"/>
    <col min="4" max="4" width="10.7109375" style="833" bestFit="1" customWidth="1"/>
    <col min="5" max="5" width="3" style="833" customWidth="1"/>
    <col min="6" max="6" width="14.140625" style="833" bestFit="1" customWidth="1"/>
    <col min="7" max="7" width="13.140625" style="833" bestFit="1" customWidth="1"/>
    <col min="8" max="8" width="10.7109375" style="833" bestFit="1" customWidth="1"/>
    <col min="9" max="9" width="7.7109375" style="833" bestFit="1" customWidth="1"/>
    <col min="10" max="10" width="3.42578125" style="833" customWidth="1"/>
    <col min="11" max="16384" width="11.42578125" style="833"/>
  </cols>
  <sheetData>
    <row r="1" spans="1:9" x14ac:dyDescent="0.2">
      <c r="A1" s="832" t="s">
        <v>874</v>
      </c>
    </row>
    <row r="2" spans="1:9" ht="15.75" x14ac:dyDescent="0.25">
      <c r="A2" s="834" t="s">
        <v>875</v>
      </c>
    </row>
    <row r="4" spans="1:9" x14ac:dyDescent="0.2">
      <c r="A4" s="835"/>
      <c r="B4" s="1012" t="s">
        <v>794</v>
      </c>
      <c r="C4" s="1012"/>
      <c r="D4" s="1012"/>
      <c r="E4" s="836"/>
      <c r="F4" s="1012" t="s">
        <v>795</v>
      </c>
      <c r="G4" s="1012"/>
      <c r="H4" s="1012"/>
      <c r="I4" s="1012"/>
    </row>
    <row r="5" spans="1:9" x14ac:dyDescent="0.2">
      <c r="A5" s="837" t="s">
        <v>876</v>
      </c>
      <c r="B5" s="838">
        <v>2023</v>
      </c>
      <c r="C5" s="839">
        <v>2024</v>
      </c>
      <c r="D5" s="840" t="s">
        <v>877</v>
      </c>
      <c r="E5" s="839"/>
      <c r="F5" s="838">
        <v>2023</v>
      </c>
      <c r="G5" s="839">
        <v>2024</v>
      </c>
      <c r="H5" s="839" t="s">
        <v>877</v>
      </c>
      <c r="I5" s="840" t="s">
        <v>716</v>
      </c>
    </row>
    <row r="6" spans="1:9" x14ac:dyDescent="0.2">
      <c r="A6" s="841" t="s">
        <v>878</v>
      </c>
      <c r="B6" s="842">
        <f>SUM(B7:B11)</f>
        <v>1504279.4759999998</v>
      </c>
      <c r="C6" s="843">
        <f>SUM(C7:C11)</f>
        <v>3316356.1159999999</v>
      </c>
      <c r="D6" s="844">
        <f t="shared" ref="D6:D79" si="0">(C6-B6)/B6</f>
        <v>1.2046143478726823</v>
      </c>
      <c r="E6" s="845"/>
      <c r="F6" s="842">
        <f>SUM(F7:F11)</f>
        <v>38239771.611000001</v>
      </c>
      <c r="G6" s="843">
        <f>SUM(G7:G11)</f>
        <v>27434336.805000003</v>
      </c>
      <c r="H6" s="846">
        <f>(G6-F6)/F6</f>
        <v>-0.28257058948782321</v>
      </c>
      <c r="I6" s="935">
        <f>SUM(I7:I11)</f>
        <v>1</v>
      </c>
    </row>
    <row r="7" spans="1:9" x14ac:dyDescent="0.2">
      <c r="A7" s="833" t="s">
        <v>277</v>
      </c>
      <c r="B7" s="847">
        <v>616029.67099999997</v>
      </c>
      <c r="C7" s="848">
        <v>2591115.585</v>
      </c>
      <c r="D7" s="849">
        <f t="shared" si="0"/>
        <v>3.2061538704683592</v>
      </c>
      <c r="E7" s="850"/>
      <c r="F7" s="851">
        <v>27370651.319999997</v>
      </c>
      <c r="G7" s="848">
        <v>15625964.5</v>
      </c>
      <c r="H7" s="852">
        <f t="shared" ref="H7:H78" si="1">(G7-F7)/F7</f>
        <v>-0.42909782024142196</v>
      </c>
      <c r="I7" s="936">
        <f>G7/$G$6</f>
        <v>0.56957689960094515</v>
      </c>
    </row>
    <row r="8" spans="1:9" x14ac:dyDescent="0.2">
      <c r="A8" s="833" t="s">
        <v>278</v>
      </c>
      <c r="B8" s="847">
        <v>498790.97</v>
      </c>
      <c r="C8" s="848">
        <v>264242.8</v>
      </c>
      <c r="D8" s="849">
        <f t="shared" si="0"/>
        <v>-0.47023339255720686</v>
      </c>
      <c r="E8" s="850"/>
      <c r="F8" s="851">
        <v>5020723.75</v>
      </c>
      <c r="G8" s="848">
        <v>6435617.9900000002</v>
      </c>
      <c r="H8" s="852">
        <f t="shared" si="1"/>
        <v>0.28181081263433388</v>
      </c>
      <c r="I8" s="936">
        <f>G8/$G$6</f>
        <v>0.23458259755807498</v>
      </c>
    </row>
    <row r="9" spans="1:9" x14ac:dyDescent="0.2">
      <c r="A9" s="833" t="s">
        <v>279</v>
      </c>
      <c r="B9" s="847">
        <v>166675.20000000001</v>
      </c>
      <c r="C9" s="848">
        <v>184054.7</v>
      </c>
      <c r="D9" s="849">
        <f t="shared" si="0"/>
        <v>0.1042716612909419</v>
      </c>
      <c r="E9" s="850"/>
      <c r="F9" s="851">
        <v>2976708.2000000007</v>
      </c>
      <c r="G9" s="848">
        <v>2710423.3200000003</v>
      </c>
      <c r="H9" s="852">
        <f t="shared" si="1"/>
        <v>-8.9456158316088996E-2</v>
      </c>
      <c r="I9" s="936">
        <f>G9/$G$6</f>
        <v>9.8796750191752991E-2</v>
      </c>
    </row>
    <row r="10" spans="1:9" x14ac:dyDescent="0.2">
      <c r="A10" s="833" t="s">
        <v>280</v>
      </c>
      <c r="B10" s="847">
        <v>200576.23</v>
      </c>
      <c r="C10" s="848">
        <v>200847.99</v>
      </c>
      <c r="D10" s="849">
        <f t="shared" si="0"/>
        <v>1.3548963404087324E-3</v>
      </c>
      <c r="E10" s="850"/>
      <c r="F10" s="851">
        <v>2233151.4279999998</v>
      </c>
      <c r="G10" s="848">
        <v>2092242.4959999998</v>
      </c>
      <c r="H10" s="852">
        <f t="shared" si="1"/>
        <v>-6.3098691039593952E-2</v>
      </c>
      <c r="I10" s="936">
        <f>G10/$G$6</f>
        <v>7.6263644019223434E-2</v>
      </c>
    </row>
    <row r="11" spans="1:9" x14ac:dyDescent="0.2">
      <c r="A11" s="833" t="s">
        <v>281</v>
      </c>
      <c r="B11" s="847">
        <v>22207.405000000028</v>
      </c>
      <c r="C11" s="848">
        <v>76095.040999999736</v>
      </c>
      <c r="D11" s="849">
        <f t="shared" si="0"/>
        <v>2.426561590604559</v>
      </c>
      <c r="E11" s="850"/>
      <c r="F11" s="851">
        <v>638536.9130000025</v>
      </c>
      <c r="G11" s="848">
        <v>570088.4990000017</v>
      </c>
      <c r="H11" s="852">
        <f t="shared" si="1"/>
        <v>-0.10719570412681927</v>
      </c>
      <c r="I11" s="936">
        <f>G11/$G$6</f>
        <v>2.0780108630003444E-2</v>
      </c>
    </row>
    <row r="12" spans="1:9" x14ac:dyDescent="0.2">
      <c r="A12" s="841" t="s">
        <v>879</v>
      </c>
      <c r="B12" s="842">
        <f>SUM(B13)</f>
        <v>1063385.6499999999</v>
      </c>
      <c r="C12" s="843">
        <f>SUM(C13)</f>
        <v>1117073.55</v>
      </c>
      <c r="D12" s="844">
        <f t="shared" si="0"/>
        <v>5.0487704061080892E-2</v>
      </c>
      <c r="E12" s="845"/>
      <c r="F12" s="842">
        <f>SUM(F13)</f>
        <v>11920187.15</v>
      </c>
      <c r="G12" s="843">
        <f>SUM(G13)</f>
        <v>13396651.270000001</v>
      </c>
      <c r="H12" s="846">
        <f t="shared" si="1"/>
        <v>0.12386249489379879</v>
      </c>
      <c r="I12" s="935">
        <f>SUM(I13)</f>
        <v>1</v>
      </c>
    </row>
    <row r="13" spans="1:9" x14ac:dyDescent="0.2">
      <c r="A13" s="833" t="s">
        <v>282</v>
      </c>
      <c r="B13" s="847">
        <v>1063385.6499999999</v>
      </c>
      <c r="C13" s="848">
        <v>1117073.55</v>
      </c>
      <c r="D13" s="849">
        <f t="shared" si="0"/>
        <v>5.0487704061080892E-2</v>
      </c>
      <c r="E13" s="850"/>
      <c r="F13" s="851">
        <v>11920187.15</v>
      </c>
      <c r="G13" s="848">
        <v>13396651.270000001</v>
      </c>
      <c r="H13" s="852">
        <f t="shared" si="1"/>
        <v>0.12386249489379879</v>
      </c>
      <c r="I13" s="936">
        <f>G12/$G$13</f>
        <v>1</v>
      </c>
    </row>
    <row r="14" spans="1:9" x14ac:dyDescent="0.2">
      <c r="A14" s="841" t="s">
        <v>880</v>
      </c>
      <c r="B14" s="842">
        <f>SUM(B15:B19)</f>
        <v>445535.96</v>
      </c>
      <c r="C14" s="843">
        <f>SUM(C15:C19)</f>
        <v>497197.18999999994</v>
      </c>
      <c r="D14" s="844">
        <f t="shared" si="0"/>
        <v>0.11595299737421851</v>
      </c>
      <c r="E14" s="845"/>
      <c r="F14" s="842">
        <f>SUM(F15:F19)</f>
        <v>5535053.54</v>
      </c>
      <c r="G14" s="843">
        <f>SUM(G15:G19)</f>
        <v>5849773.4800000004</v>
      </c>
      <c r="H14" s="846">
        <f t="shared" si="1"/>
        <v>5.6859421092429106E-2</v>
      </c>
      <c r="I14" s="935">
        <f>SUM(I15:I19)</f>
        <v>1</v>
      </c>
    </row>
    <row r="15" spans="1:9" x14ac:dyDescent="0.2">
      <c r="A15" s="833" t="s">
        <v>278</v>
      </c>
      <c r="B15" s="847">
        <v>347261.11000000004</v>
      </c>
      <c r="C15" s="848">
        <v>420260.20999999996</v>
      </c>
      <c r="D15" s="849">
        <f t="shared" si="0"/>
        <v>0.2102138647198355</v>
      </c>
      <c r="E15" s="850"/>
      <c r="F15" s="851">
        <v>4550458.88</v>
      </c>
      <c r="G15" s="848">
        <v>4824832.57</v>
      </c>
      <c r="H15" s="852">
        <f t="shared" si="1"/>
        <v>6.029582889011853E-2</v>
      </c>
      <c r="I15" s="936">
        <f>G15/$G$14</f>
        <v>0.82478964125633114</v>
      </c>
    </row>
    <row r="16" spans="1:9" x14ac:dyDescent="0.2">
      <c r="A16" s="833" t="s">
        <v>283</v>
      </c>
      <c r="B16" s="847">
        <v>31960.35</v>
      </c>
      <c r="C16" s="848">
        <v>31282.25</v>
      </c>
      <c r="D16" s="849">
        <f t="shared" si="0"/>
        <v>-2.1216914082605433E-2</v>
      </c>
      <c r="E16" s="850"/>
      <c r="F16" s="851">
        <v>384661.15999999992</v>
      </c>
      <c r="G16" s="848">
        <v>355770.95999999996</v>
      </c>
      <c r="H16" s="852">
        <f t="shared" si="1"/>
        <v>-7.5105581234143737E-2</v>
      </c>
      <c r="I16" s="936">
        <f>G16/$G$14</f>
        <v>6.0817903670348603E-2</v>
      </c>
    </row>
    <row r="17" spans="1:9" x14ac:dyDescent="0.2">
      <c r="A17" s="833" t="s">
        <v>284</v>
      </c>
      <c r="B17" s="847">
        <v>31200</v>
      </c>
      <c r="C17" s="848">
        <v>16100</v>
      </c>
      <c r="D17" s="849">
        <f t="shared" si="0"/>
        <v>-0.48397435897435898</v>
      </c>
      <c r="E17" s="850"/>
      <c r="F17" s="851">
        <v>346857</v>
      </c>
      <c r="G17" s="848">
        <v>288612</v>
      </c>
      <c r="H17" s="852">
        <f t="shared" si="1"/>
        <v>-0.16792222731557963</v>
      </c>
      <c r="I17" s="936">
        <f>G17/$G$14</f>
        <v>4.9337295022917706E-2</v>
      </c>
    </row>
    <row r="18" spans="1:9" x14ac:dyDescent="0.2">
      <c r="A18" s="833" t="s">
        <v>291</v>
      </c>
      <c r="B18" s="847">
        <v>14985</v>
      </c>
      <c r="C18" s="848">
        <v>6150</v>
      </c>
      <c r="D18" s="849">
        <f t="shared" si="0"/>
        <v>-0.58958958958958962</v>
      </c>
      <c r="E18" s="850"/>
      <c r="F18" s="851">
        <v>43790</v>
      </c>
      <c r="G18" s="848">
        <v>240500</v>
      </c>
      <c r="H18" s="852">
        <f t="shared" si="1"/>
        <v>4.4921214889244121</v>
      </c>
      <c r="I18" s="936">
        <f>G18/$G$14</f>
        <v>4.1112703051195749E-2</v>
      </c>
    </row>
    <row r="19" spans="1:9" x14ac:dyDescent="0.2">
      <c r="A19" s="833" t="s">
        <v>281</v>
      </c>
      <c r="B19" s="847">
        <v>20129.5</v>
      </c>
      <c r="C19" s="848">
        <v>23404.729999999981</v>
      </c>
      <c r="D19" s="849">
        <f t="shared" si="0"/>
        <v>0.16270796592066278</v>
      </c>
      <c r="E19" s="850"/>
      <c r="F19" s="851">
        <v>209286.5</v>
      </c>
      <c r="G19" s="848">
        <v>140057.95000000019</v>
      </c>
      <c r="H19" s="852">
        <f t="shared" si="1"/>
        <v>-0.33078363869623606</v>
      </c>
      <c r="I19" s="936">
        <f>G19/$G$14</f>
        <v>2.3942456999206774E-2</v>
      </c>
    </row>
    <row r="20" spans="1:9" x14ac:dyDescent="0.2">
      <c r="A20" s="841" t="s">
        <v>881</v>
      </c>
      <c r="B20" s="842">
        <f>SUM(B21:B27)</f>
        <v>176746.47899999999</v>
      </c>
      <c r="C20" s="843">
        <f>SUM(C21:C27)</f>
        <v>292404.22000000003</v>
      </c>
      <c r="D20" s="844">
        <f>(C20-B20)/B20</f>
        <v>0.65437083473668545</v>
      </c>
      <c r="E20" s="845"/>
      <c r="F20" s="842">
        <f>SUM(F21:F27)</f>
        <v>2209345.3760000002</v>
      </c>
      <c r="G20" s="843">
        <f>SUM(G21:G27)</f>
        <v>2695043.9329999997</v>
      </c>
      <c r="H20" s="846">
        <f>(G20-F20)/F20</f>
        <v>0.21983822098442227</v>
      </c>
      <c r="I20" s="935">
        <f>SUM(I21:I27)</f>
        <v>1</v>
      </c>
    </row>
    <row r="21" spans="1:9" x14ac:dyDescent="0.2">
      <c r="A21" s="853" t="s">
        <v>278</v>
      </c>
      <c r="B21" s="583">
        <v>99179.198999999993</v>
      </c>
      <c r="C21" s="583">
        <v>218759.04000000001</v>
      </c>
      <c r="D21" s="849">
        <f>(C21-B21)/B21</f>
        <v>1.2056947646854863</v>
      </c>
      <c r="E21" s="850"/>
      <c r="F21" s="851">
        <v>1057217.8459999999</v>
      </c>
      <c r="G21" s="848">
        <v>1713887.273</v>
      </c>
      <c r="H21" s="852">
        <f>(G21-F21)/F21</f>
        <v>0.62112972220864326</v>
      </c>
      <c r="I21" s="936">
        <f t="shared" ref="I21:I27" si="2">G21/$G$20</f>
        <v>0.63594038375922834</v>
      </c>
    </row>
    <row r="22" spans="1:9" x14ac:dyDescent="0.2">
      <c r="A22" s="853" t="s">
        <v>279</v>
      </c>
      <c r="B22" s="583">
        <v>41453</v>
      </c>
      <c r="C22" s="583">
        <v>51602.2</v>
      </c>
      <c r="D22" s="849">
        <f>(C22-B22)/B22</f>
        <v>0.24483632065230496</v>
      </c>
      <c r="E22" s="850"/>
      <c r="F22" s="851">
        <v>636421.89999999991</v>
      </c>
      <c r="G22" s="848">
        <v>648360.97</v>
      </c>
      <c r="H22" s="852">
        <f>(G22-F22)/F22</f>
        <v>1.8759678131755157E-2</v>
      </c>
      <c r="I22" s="936">
        <f t="shared" si="2"/>
        <v>0.24057528786860041</v>
      </c>
    </row>
    <row r="23" spans="1:9" x14ac:dyDescent="0.2">
      <c r="A23" s="853" t="s">
        <v>285</v>
      </c>
      <c r="B23" s="583">
        <v>9027.5600000000013</v>
      </c>
      <c r="C23" s="583">
        <v>7991.78</v>
      </c>
      <c r="D23" s="849">
        <f>(C23-B23)/B23</f>
        <v>-0.11473532161514312</v>
      </c>
      <c r="E23" s="850"/>
      <c r="F23" s="851">
        <v>96867.15</v>
      </c>
      <c r="G23" s="848">
        <v>102183.5</v>
      </c>
      <c r="H23" s="852">
        <f>(G23-F23)/F23</f>
        <v>5.4882898898130132E-2</v>
      </c>
      <c r="I23" s="936">
        <f t="shared" si="2"/>
        <v>3.7915337389789409E-2</v>
      </c>
    </row>
    <row r="24" spans="1:9" x14ac:dyDescent="0.2">
      <c r="A24" s="853" t="s">
        <v>291</v>
      </c>
      <c r="B24" s="583">
        <v>5086.8200000000006</v>
      </c>
      <c r="C24" s="583">
        <v>6762.2</v>
      </c>
      <c r="D24" s="849">
        <f>(C24-B24)/B24</f>
        <v>0.32935704428306861</v>
      </c>
      <c r="E24" s="850"/>
      <c r="F24" s="851">
        <v>41210.160000000003</v>
      </c>
      <c r="G24" s="848">
        <v>68349.399999999994</v>
      </c>
      <c r="H24" s="852">
        <f>(G24-F24)/F24</f>
        <v>0.65855701603682171</v>
      </c>
      <c r="I24" s="936">
        <f t="shared" si="2"/>
        <v>2.5361145012547742E-2</v>
      </c>
    </row>
    <row r="25" spans="1:9" x14ac:dyDescent="0.2">
      <c r="A25" s="853" t="s">
        <v>298</v>
      </c>
      <c r="B25" s="583">
        <v>0</v>
      </c>
      <c r="C25" s="583">
        <v>4100</v>
      </c>
      <c r="D25" s="849" t="s">
        <v>275</v>
      </c>
      <c r="E25" s="850"/>
      <c r="F25" s="851">
        <v>0</v>
      </c>
      <c r="G25" s="848">
        <v>46900</v>
      </c>
      <c r="H25" s="852" t="s">
        <v>275</v>
      </c>
      <c r="I25" s="936">
        <f t="shared" si="2"/>
        <v>1.7402313715826168E-2</v>
      </c>
    </row>
    <row r="26" spans="1:9" x14ac:dyDescent="0.2">
      <c r="A26" s="853" t="s">
        <v>287</v>
      </c>
      <c r="B26" s="583">
        <v>4944.8999999999996</v>
      </c>
      <c r="C26" s="583">
        <v>1109</v>
      </c>
      <c r="D26" s="849">
        <f>(C26-B26)/B26</f>
        <v>-0.77572852838277817</v>
      </c>
      <c r="E26" s="850"/>
      <c r="F26" s="851">
        <v>44539.61</v>
      </c>
      <c r="G26" s="848">
        <v>34561.5</v>
      </c>
      <c r="H26" s="852">
        <f>(G26-F26)/F26</f>
        <v>-0.22402778111438337</v>
      </c>
      <c r="I26" s="936">
        <f t="shared" si="2"/>
        <v>1.2824095212996293E-2</v>
      </c>
    </row>
    <row r="27" spans="1:9" x14ac:dyDescent="0.2">
      <c r="A27" s="833" t="s">
        <v>281</v>
      </c>
      <c r="B27" s="847">
        <v>17055</v>
      </c>
      <c r="C27" s="848">
        <v>2080</v>
      </c>
      <c r="D27" s="849">
        <f>(C27-B27)/B27</f>
        <v>-0.87804163002052182</v>
      </c>
      <c r="E27" s="850"/>
      <c r="F27" s="851">
        <v>333088.71000000043</v>
      </c>
      <c r="G27" s="848">
        <v>80801.290000000037</v>
      </c>
      <c r="H27" s="852">
        <f>(G27-F27)/F27</f>
        <v>-0.7574181064257629</v>
      </c>
      <c r="I27" s="936">
        <f t="shared" si="2"/>
        <v>2.9981437041011697E-2</v>
      </c>
    </row>
    <row r="28" spans="1:9" x14ac:dyDescent="0.2">
      <c r="A28" s="841" t="s">
        <v>882</v>
      </c>
      <c r="B28" s="842">
        <f>SUM(B29:B33)</f>
        <v>162089.68</v>
      </c>
      <c r="C28" s="843">
        <f>SUM(C29:C33)</f>
        <v>227867.057</v>
      </c>
      <c r="D28" s="844">
        <f>(C28-B28)/B28</f>
        <v>0.40580854376416814</v>
      </c>
      <c r="E28" s="845"/>
      <c r="F28" s="842">
        <f>SUM(F29:F33)</f>
        <v>1671263.291</v>
      </c>
      <c r="G28" s="843">
        <f>SUM(G29:G33)</f>
        <v>2631185.6560000004</v>
      </c>
      <c r="H28" s="846">
        <f>(G28-F28)/F28</f>
        <v>0.57436932299615773</v>
      </c>
      <c r="I28" s="935">
        <f>SUM(I29:I33)</f>
        <v>1</v>
      </c>
    </row>
    <row r="29" spans="1:9" x14ac:dyDescent="0.2">
      <c r="A29" s="833" t="s">
        <v>290</v>
      </c>
      <c r="B29" s="847">
        <v>161215.69</v>
      </c>
      <c r="C29" s="848">
        <v>227163.70199999999</v>
      </c>
      <c r="D29" s="849">
        <f>(C29-B29)/B29</f>
        <v>0.40906695868125481</v>
      </c>
      <c r="E29" s="850"/>
      <c r="F29" s="851">
        <v>1662170.236</v>
      </c>
      <c r="G29" s="848">
        <v>2617190.7390000001</v>
      </c>
      <c r="H29" s="852">
        <f>(G29-F29)/F29</f>
        <v>0.57456238976956386</v>
      </c>
      <c r="I29" s="936">
        <f>G29/$G$28</f>
        <v>0.99468113663203994</v>
      </c>
    </row>
    <row r="30" spans="1:9" x14ac:dyDescent="0.2">
      <c r="A30" s="833" t="s">
        <v>277</v>
      </c>
      <c r="B30" s="854">
        <v>873.99</v>
      </c>
      <c r="C30" s="855">
        <v>103.355</v>
      </c>
      <c r="D30" s="849">
        <f>(C30-B30)/B30</f>
        <v>-0.8817434982093616</v>
      </c>
      <c r="E30" s="850"/>
      <c r="F30" s="851">
        <v>5313.0550000000003</v>
      </c>
      <c r="G30" s="848">
        <v>6129.3249999999998</v>
      </c>
      <c r="H30" s="852">
        <f>(G30-F30)/F30</f>
        <v>0.15363477321428057</v>
      </c>
      <c r="I30" s="937">
        <f>G30/$G$28</f>
        <v>2.3294916442034596E-3</v>
      </c>
    </row>
    <row r="31" spans="1:9" x14ac:dyDescent="0.2">
      <c r="A31" s="833" t="s">
        <v>280</v>
      </c>
      <c r="B31" s="854">
        <v>0</v>
      </c>
      <c r="C31" s="855">
        <v>600</v>
      </c>
      <c r="D31" s="849" t="s">
        <v>275</v>
      </c>
      <c r="E31" s="850"/>
      <c r="F31" s="851">
        <v>0</v>
      </c>
      <c r="G31" s="848">
        <v>4298</v>
      </c>
      <c r="H31" s="852" t="s">
        <v>275</v>
      </c>
      <c r="I31" s="937">
        <f>G31/$G$28</f>
        <v>1.6334841253786462E-3</v>
      </c>
    </row>
    <row r="32" spans="1:9" x14ac:dyDescent="0.2">
      <c r="A32" s="833" t="s">
        <v>294</v>
      </c>
      <c r="B32" s="854">
        <v>0</v>
      </c>
      <c r="C32" s="855">
        <v>0</v>
      </c>
      <c r="D32" s="849" t="s">
        <v>276</v>
      </c>
      <c r="E32" s="850"/>
      <c r="F32" s="851">
        <v>0</v>
      </c>
      <c r="G32" s="848">
        <v>2800</v>
      </c>
      <c r="H32" s="852" t="s">
        <v>275</v>
      </c>
      <c r="I32" s="936">
        <f>G32/$G$28</f>
        <v>1.0641590393346229E-3</v>
      </c>
    </row>
    <row r="33" spans="1:13" x14ac:dyDescent="0.2">
      <c r="A33" s="833" t="s">
        <v>289</v>
      </c>
      <c r="B33" s="854">
        <v>0</v>
      </c>
      <c r="C33" s="855">
        <v>0</v>
      </c>
      <c r="D33" s="849" t="s">
        <v>276</v>
      </c>
      <c r="E33" s="850"/>
      <c r="F33" s="851">
        <v>3780</v>
      </c>
      <c r="G33" s="848">
        <v>767.59199999999998</v>
      </c>
      <c r="H33" s="852">
        <f>(G33-F33)/F33</f>
        <v>-0.79693333333333327</v>
      </c>
      <c r="I33" s="937">
        <f>G33/$G$28</f>
        <v>2.9172855904319352E-4</v>
      </c>
    </row>
    <row r="34" spans="1:13" x14ac:dyDescent="0.2">
      <c r="A34" s="841" t="s">
        <v>840</v>
      </c>
      <c r="B34" s="842">
        <f>SUM(B35:B40)</f>
        <v>184619.90000000002</v>
      </c>
      <c r="C34" s="843">
        <f>SUM(C35:C40)</f>
        <v>217242.86</v>
      </c>
      <c r="D34" s="844">
        <f t="shared" ref="D34:D59" si="3">(C34-B34)/B34</f>
        <v>0.17670337812987635</v>
      </c>
      <c r="E34" s="845"/>
      <c r="F34" s="842">
        <f>SUM(F35:F40)</f>
        <v>2054724.298</v>
      </c>
      <c r="G34" s="843">
        <f>SUM(G35:G40)</f>
        <v>1943027.6</v>
      </c>
      <c r="H34" s="846">
        <f t="shared" ref="H34:H61" si="4">(G34-F34)/F34</f>
        <v>-5.4360917476238391E-2</v>
      </c>
      <c r="I34" s="935">
        <f>SUM(I35:I40)</f>
        <v>0.99999999999999989</v>
      </c>
    </row>
    <row r="35" spans="1:13" x14ac:dyDescent="0.2">
      <c r="A35" s="833" t="s">
        <v>284</v>
      </c>
      <c r="B35" s="847">
        <v>38754</v>
      </c>
      <c r="C35" s="848">
        <v>35163</v>
      </c>
      <c r="D35" s="849">
        <f t="shared" si="3"/>
        <v>-9.2661402693915471E-2</v>
      </c>
      <c r="E35" s="850"/>
      <c r="F35" s="851">
        <v>664825.65</v>
      </c>
      <c r="G35" s="848">
        <v>453911.99</v>
      </c>
      <c r="H35" s="852">
        <f t="shared" si="4"/>
        <v>-0.3172465743462215</v>
      </c>
      <c r="I35" s="936">
        <f t="shared" ref="I35:I40" si="5">G35/$G$34</f>
        <v>0.2336106754222122</v>
      </c>
    </row>
    <row r="36" spans="1:13" x14ac:dyDescent="0.2">
      <c r="A36" s="833" t="s">
        <v>278</v>
      </c>
      <c r="B36" s="847">
        <v>26929.33</v>
      </c>
      <c r="C36" s="848">
        <v>127913.54</v>
      </c>
      <c r="D36" s="849">
        <f t="shared" si="3"/>
        <v>3.749971128134268</v>
      </c>
      <c r="E36" s="850"/>
      <c r="F36" s="851">
        <v>309217.45799999998</v>
      </c>
      <c r="G36" s="848">
        <v>390745.17</v>
      </c>
      <c r="H36" s="852">
        <f t="shared" si="4"/>
        <v>0.26365817935156821</v>
      </c>
      <c r="I36" s="936">
        <f t="shared" si="5"/>
        <v>0.2011011938276121</v>
      </c>
    </row>
    <row r="37" spans="1:13" x14ac:dyDescent="0.2">
      <c r="A37" s="833" t="s">
        <v>285</v>
      </c>
      <c r="B37" s="847">
        <v>21440.17</v>
      </c>
      <c r="C37" s="848">
        <v>20188.22</v>
      </c>
      <c r="D37" s="849">
        <f t="shared" si="3"/>
        <v>-5.8392727296471866E-2</v>
      </c>
      <c r="E37" s="850"/>
      <c r="F37" s="851">
        <v>290802.17</v>
      </c>
      <c r="G37" s="848">
        <v>372923.55000000005</v>
      </c>
      <c r="H37" s="852">
        <f t="shared" si="4"/>
        <v>0.282396035765483</v>
      </c>
      <c r="I37" s="936">
        <f t="shared" si="5"/>
        <v>0.19192910589638562</v>
      </c>
    </row>
    <row r="38" spans="1:13" x14ac:dyDescent="0.2">
      <c r="A38" s="833" t="s">
        <v>287</v>
      </c>
      <c r="B38" s="847">
        <v>14322.85</v>
      </c>
      <c r="C38" s="848">
        <v>0</v>
      </c>
      <c r="D38" s="849" t="s">
        <v>276</v>
      </c>
      <c r="E38" s="850"/>
      <c r="F38" s="851">
        <v>145731.98000000001</v>
      </c>
      <c r="G38" s="848">
        <v>172543.06</v>
      </c>
      <c r="H38" s="852">
        <f t="shared" si="4"/>
        <v>0.18397526747389273</v>
      </c>
      <c r="I38" s="936">
        <f t="shared" si="5"/>
        <v>8.8801136947308415E-2</v>
      </c>
    </row>
    <row r="39" spans="1:13" x14ac:dyDescent="0.2">
      <c r="A39" s="833" t="s">
        <v>289</v>
      </c>
      <c r="B39" s="847">
        <v>37788</v>
      </c>
      <c r="C39" s="848">
        <v>2040</v>
      </c>
      <c r="D39" s="849">
        <f t="shared" si="3"/>
        <v>-0.94601460781200386</v>
      </c>
      <c r="E39" s="850"/>
      <c r="F39" s="851">
        <v>309281.59999999998</v>
      </c>
      <c r="G39" s="848">
        <v>166781.4</v>
      </c>
      <c r="H39" s="852">
        <f t="shared" si="4"/>
        <v>-0.46074580576406743</v>
      </c>
      <c r="I39" s="936">
        <f t="shared" si="5"/>
        <v>8.5835836814670052E-2</v>
      </c>
    </row>
    <row r="40" spans="1:13" x14ac:dyDescent="0.2">
      <c r="A40" s="833" t="s">
        <v>281</v>
      </c>
      <c r="B40" s="847">
        <v>45385.550000000017</v>
      </c>
      <c r="C40" s="848">
        <v>31938.100000000006</v>
      </c>
      <c r="D40" s="849">
        <f t="shared" si="3"/>
        <v>-0.29629364412241355</v>
      </c>
      <c r="E40" s="850"/>
      <c r="F40" s="851">
        <v>334865.43999999994</v>
      </c>
      <c r="G40" s="848">
        <v>386122.43000000017</v>
      </c>
      <c r="H40" s="852">
        <f t="shared" si="4"/>
        <v>0.15306742314166619</v>
      </c>
      <c r="I40" s="936">
        <f t="shared" si="5"/>
        <v>0.19872205109181165</v>
      </c>
    </row>
    <row r="41" spans="1:13" x14ac:dyDescent="0.2">
      <c r="A41" s="841" t="s">
        <v>883</v>
      </c>
      <c r="B41" s="842">
        <f>SUM(B42:B46)</f>
        <v>109043.11000000002</v>
      </c>
      <c r="C41" s="843">
        <f>SUM(C42:C46)</f>
        <v>118778.35299999999</v>
      </c>
      <c r="D41" s="844">
        <f t="shared" si="3"/>
        <v>8.9278845770264362E-2</v>
      </c>
      <c r="E41" s="845"/>
      <c r="F41" s="842">
        <f>SUM(F42:F46)</f>
        <v>1134544.46</v>
      </c>
      <c r="G41" s="843">
        <f>SUM(G42:G46)</f>
        <v>1287633.8149999997</v>
      </c>
      <c r="H41" s="846">
        <f t="shared" si="4"/>
        <v>0.13493464592828716</v>
      </c>
      <c r="I41" s="935">
        <f>SUM(I42:I46)</f>
        <v>1.0000000000000002</v>
      </c>
    </row>
    <row r="42" spans="1:13" x14ac:dyDescent="0.2">
      <c r="A42" s="833" t="s">
        <v>279</v>
      </c>
      <c r="B42" s="847">
        <v>85982</v>
      </c>
      <c r="C42" s="848">
        <v>107576.09299999999</v>
      </c>
      <c r="D42" s="849">
        <f t="shared" si="3"/>
        <v>0.25114667023330456</v>
      </c>
      <c r="E42" s="850"/>
      <c r="F42" s="851">
        <v>976769</v>
      </c>
      <c r="G42" s="848">
        <v>1098108.8119999999</v>
      </c>
      <c r="H42" s="852">
        <f t="shared" si="4"/>
        <v>0.12422569921854595</v>
      </c>
      <c r="I42" s="936">
        <f>G42/$G$41</f>
        <v>0.85281141207059719</v>
      </c>
    </row>
    <row r="43" spans="1:13" x14ac:dyDescent="0.2">
      <c r="A43" s="833" t="s">
        <v>282</v>
      </c>
      <c r="B43" s="847">
        <v>14901.04</v>
      </c>
      <c r="C43" s="848">
        <v>7502.73</v>
      </c>
      <c r="D43" s="849">
        <f t="shared" si="3"/>
        <v>-0.49649621771366298</v>
      </c>
      <c r="E43" s="850"/>
      <c r="F43" s="851">
        <v>20058.440000000002</v>
      </c>
      <c r="G43" s="848">
        <v>71432.740000000005</v>
      </c>
      <c r="H43" s="852">
        <f t="shared" si="4"/>
        <v>2.561231082776128</v>
      </c>
      <c r="I43" s="936">
        <f t="shared" ref="I43:I46" si="6">G43/$G$41</f>
        <v>5.5475973967024174E-2</v>
      </c>
    </row>
    <row r="44" spans="1:13" x14ac:dyDescent="0.2">
      <c r="A44" s="833" t="s">
        <v>277</v>
      </c>
      <c r="B44" s="847">
        <v>0</v>
      </c>
      <c r="C44" s="848">
        <v>3052</v>
      </c>
      <c r="D44" s="849" t="s">
        <v>275</v>
      </c>
      <c r="E44" s="850"/>
      <c r="F44" s="851">
        <v>38901</v>
      </c>
      <c r="G44" s="848">
        <v>67815</v>
      </c>
      <c r="H44" s="852">
        <f t="shared" si="4"/>
        <v>0.74327138119842673</v>
      </c>
      <c r="I44" s="936">
        <f t="shared" si="6"/>
        <v>5.2666370834630508E-2</v>
      </c>
    </row>
    <row r="45" spans="1:13" x14ac:dyDescent="0.2">
      <c r="A45" s="833" t="s">
        <v>278</v>
      </c>
      <c r="B45" s="847">
        <v>3186.74</v>
      </c>
      <c r="C45" s="848">
        <v>647.53</v>
      </c>
      <c r="D45" s="849">
        <f t="shared" ref="D45" si="7">(C45-B45)/B45</f>
        <v>-0.79680488524322668</v>
      </c>
      <c r="E45" s="850"/>
      <c r="F45" s="851">
        <v>34846.79</v>
      </c>
      <c r="G45" s="848">
        <v>39404.379999999997</v>
      </c>
      <c r="H45" s="852">
        <f t="shared" si="4"/>
        <v>0.13078937830428561</v>
      </c>
      <c r="I45" s="936">
        <f t="shared" si="6"/>
        <v>3.0602163084696564E-2</v>
      </c>
    </row>
    <row r="46" spans="1:13" x14ac:dyDescent="0.2">
      <c r="A46" s="833" t="s">
        <v>293</v>
      </c>
      <c r="B46" s="847">
        <v>4973.33</v>
      </c>
      <c r="C46" s="848">
        <v>0</v>
      </c>
      <c r="D46" s="849" t="s">
        <v>276</v>
      </c>
      <c r="E46" s="850"/>
      <c r="F46" s="851">
        <v>63969.23</v>
      </c>
      <c r="G46" s="848">
        <v>10872.883</v>
      </c>
      <c r="H46" s="852">
        <f t="shared" si="4"/>
        <v>-0.830029484488089</v>
      </c>
      <c r="I46" s="936">
        <f t="shared" si="6"/>
        <v>8.4440800430516834E-3</v>
      </c>
    </row>
    <row r="47" spans="1:13" x14ac:dyDescent="0.2">
      <c r="A47" s="841" t="s">
        <v>884</v>
      </c>
      <c r="B47" s="842">
        <f>SUM(B48:B51)</f>
        <v>85152.8</v>
      </c>
      <c r="C47" s="843">
        <f>SUM(C48:C51)</f>
        <v>83535.8</v>
      </c>
      <c r="D47" s="844">
        <f t="shared" ref="D47:D51" si="8">(C47-B47)/B47</f>
        <v>-1.8989393184956925E-2</v>
      </c>
      <c r="E47" s="845"/>
      <c r="F47" s="842">
        <f>SUM(F48:F51)</f>
        <v>1008623.9</v>
      </c>
      <c r="G47" s="843">
        <f>SUM(G48:G51)</f>
        <v>1051497.9750000001</v>
      </c>
      <c r="H47" s="846">
        <f t="shared" si="4"/>
        <v>4.250749461717105E-2</v>
      </c>
      <c r="I47" s="935">
        <f>SUM(I48:I51)</f>
        <v>0.99999999999999989</v>
      </c>
      <c r="L47" s="856"/>
      <c r="M47" s="856"/>
    </row>
    <row r="48" spans="1:13" x14ac:dyDescent="0.2">
      <c r="A48" s="833" t="s">
        <v>278</v>
      </c>
      <c r="B48" s="847">
        <v>47077</v>
      </c>
      <c r="C48" s="848">
        <v>50250</v>
      </c>
      <c r="D48" s="849">
        <f t="shared" si="8"/>
        <v>6.7400216666312643E-2</v>
      </c>
      <c r="E48" s="850"/>
      <c r="F48" s="851">
        <v>561959</v>
      </c>
      <c r="G48" s="848">
        <v>576337.5</v>
      </c>
      <c r="H48" s="852">
        <f t="shared" si="4"/>
        <v>2.5586386195434185E-2</v>
      </c>
      <c r="I48" s="936">
        <f>G48/$G$47</f>
        <v>0.54811089864438389</v>
      </c>
    </row>
    <row r="49" spans="1:9" x14ac:dyDescent="0.2">
      <c r="A49" s="833" t="s">
        <v>285</v>
      </c>
      <c r="B49" s="847">
        <v>34396.800000000003</v>
      </c>
      <c r="C49" s="848">
        <v>30425.8</v>
      </c>
      <c r="D49" s="849">
        <f t="shared" si="8"/>
        <v>-0.11544678574751149</v>
      </c>
      <c r="E49" s="850"/>
      <c r="F49" s="851">
        <v>398407.8</v>
      </c>
      <c r="G49" s="848">
        <v>428963.14500000002</v>
      </c>
      <c r="H49" s="852">
        <f t="shared" si="4"/>
        <v>7.6693641540150653E-2</v>
      </c>
      <c r="I49" s="936">
        <f>G49/$G$47</f>
        <v>0.40795432344983829</v>
      </c>
    </row>
    <row r="50" spans="1:9" x14ac:dyDescent="0.2">
      <c r="A50" s="833" t="s">
        <v>292</v>
      </c>
      <c r="B50" s="847">
        <v>2800</v>
      </c>
      <c r="C50" s="848">
        <v>2000</v>
      </c>
      <c r="D50" s="849">
        <f t="shared" si="8"/>
        <v>-0.2857142857142857</v>
      </c>
      <c r="E50" s="850"/>
      <c r="F50" s="851">
        <v>37773</v>
      </c>
      <c r="G50" s="848">
        <v>35700</v>
      </c>
      <c r="H50" s="852">
        <f t="shared" si="4"/>
        <v>-5.4880470177110632E-2</v>
      </c>
      <c r="I50" s="936">
        <f>G50/$G$47</f>
        <v>3.3951563244807956E-2</v>
      </c>
    </row>
    <row r="51" spans="1:9" x14ac:dyDescent="0.2">
      <c r="A51" s="833" t="s">
        <v>291</v>
      </c>
      <c r="B51" s="847">
        <v>879</v>
      </c>
      <c r="C51" s="848">
        <v>860</v>
      </c>
      <c r="D51" s="849">
        <f t="shared" si="8"/>
        <v>-2.1615472127417521E-2</v>
      </c>
      <c r="E51" s="850"/>
      <c r="F51" s="851">
        <v>10484.1</v>
      </c>
      <c r="G51" s="848">
        <v>10497.330000000002</v>
      </c>
      <c r="H51" s="852">
        <f t="shared" si="4"/>
        <v>1.2619108936390707E-3</v>
      </c>
      <c r="I51" s="936">
        <f>G51/$G$47</f>
        <v>9.9832146609697466E-3</v>
      </c>
    </row>
    <row r="52" spans="1:9" x14ac:dyDescent="0.2">
      <c r="A52" s="841" t="s">
        <v>885</v>
      </c>
      <c r="B52" s="842">
        <f>SUM(B53:B58)</f>
        <v>42079.94170000001</v>
      </c>
      <c r="C52" s="843">
        <f>SUM(C53:C58)</f>
        <v>74092.333000000013</v>
      </c>
      <c r="D52" s="844">
        <f>(C52-B52)/B52</f>
        <v>0.76075179780964375</v>
      </c>
      <c r="E52" s="845"/>
      <c r="F52" s="842">
        <f>SUM(F53:F58)</f>
        <v>1209116.9441240001</v>
      </c>
      <c r="G52" s="843">
        <f>SUM(G53:G58)</f>
        <v>958038.68799999985</v>
      </c>
      <c r="H52" s="846">
        <f t="shared" si="4"/>
        <v>-0.20765423670901029</v>
      </c>
      <c r="I52" s="935">
        <f>SUM(I53:I58)</f>
        <v>1</v>
      </c>
    </row>
    <row r="53" spans="1:9" x14ac:dyDescent="0.2">
      <c r="A53" s="833" t="s">
        <v>278</v>
      </c>
      <c r="B53" s="847">
        <v>20770.420000000002</v>
      </c>
      <c r="C53" s="848">
        <v>49479.95</v>
      </c>
      <c r="D53" s="849">
        <f>(C53-B53)/B53</f>
        <v>1.3822315581485589</v>
      </c>
      <c r="E53" s="850"/>
      <c r="F53" s="851">
        <v>738247.99000000011</v>
      </c>
      <c r="G53" s="848">
        <v>659643.15999999992</v>
      </c>
      <c r="H53" s="852">
        <f t="shared" si="4"/>
        <v>-0.10647483103882231</v>
      </c>
      <c r="I53" s="936">
        <f t="shared" ref="I53:I58" si="9">G53/$G$52</f>
        <v>0.68853499160568343</v>
      </c>
    </row>
    <row r="54" spans="1:9" x14ac:dyDescent="0.2">
      <c r="A54" s="833" t="s">
        <v>291</v>
      </c>
      <c r="B54" s="847">
        <v>8794.5400000000009</v>
      </c>
      <c r="C54" s="848">
        <v>13144.66</v>
      </c>
      <c r="D54" s="849">
        <f>(C54-B54)/B54</f>
        <v>0.4946387190233939</v>
      </c>
      <c r="E54" s="850"/>
      <c r="F54" s="851">
        <v>111763.23000000001</v>
      </c>
      <c r="G54" s="848">
        <v>129526.67000000001</v>
      </c>
      <c r="H54" s="852">
        <f t="shared" si="4"/>
        <v>0.15893814092523992</v>
      </c>
      <c r="I54" s="936">
        <f t="shared" si="9"/>
        <v>0.13519983234748034</v>
      </c>
    </row>
    <row r="55" spans="1:9" x14ac:dyDescent="0.2">
      <c r="A55" s="833" t="s">
        <v>288</v>
      </c>
      <c r="B55" s="847">
        <v>7646.26</v>
      </c>
      <c r="C55" s="848">
        <v>6076.96</v>
      </c>
      <c r="D55" s="849">
        <f>(C55-B55)/B55</f>
        <v>-0.20523759328089813</v>
      </c>
      <c r="E55" s="850"/>
      <c r="F55" s="851">
        <v>112493.39999999998</v>
      </c>
      <c r="G55" s="848">
        <v>78888.640000000029</v>
      </c>
      <c r="H55" s="852">
        <f t="shared" si="4"/>
        <v>-0.29872650306595727</v>
      </c>
      <c r="I55" s="936">
        <f t="shared" si="9"/>
        <v>8.2343897995067236E-2</v>
      </c>
    </row>
    <row r="56" spans="1:9" x14ac:dyDescent="0.2">
      <c r="A56" s="833" t="s">
        <v>295</v>
      </c>
      <c r="B56" s="847">
        <v>1650</v>
      </c>
      <c r="C56" s="848">
        <v>650</v>
      </c>
      <c r="D56" s="849">
        <f>(C56-B56)/B56</f>
        <v>-0.60606060606060608</v>
      </c>
      <c r="E56" s="850"/>
      <c r="F56" s="851">
        <v>26000</v>
      </c>
      <c r="G56" s="848">
        <v>25800</v>
      </c>
      <c r="H56" s="852">
        <f t="shared" si="4"/>
        <v>-7.6923076923076927E-3</v>
      </c>
      <c r="I56" s="936">
        <f t="shared" si="9"/>
        <v>2.6930018926333801E-2</v>
      </c>
    </row>
    <row r="57" spans="1:9" x14ac:dyDescent="0.2">
      <c r="A57" s="833" t="s">
        <v>296</v>
      </c>
      <c r="B57" s="847">
        <v>0</v>
      </c>
      <c r="C57" s="848">
        <v>0</v>
      </c>
      <c r="D57" s="849" t="s">
        <v>276</v>
      </c>
      <c r="E57" s="850"/>
      <c r="F57" s="851">
        <v>19975.269999999997</v>
      </c>
      <c r="G57" s="848">
        <v>24486.41</v>
      </c>
      <c r="H57" s="852">
        <f t="shared" si="4"/>
        <v>0.2258362465188207</v>
      </c>
      <c r="I57" s="936">
        <f t="shared" si="9"/>
        <v>2.5558894757285629E-2</v>
      </c>
    </row>
    <row r="58" spans="1:9" x14ac:dyDescent="0.2">
      <c r="A58" s="833" t="s">
        <v>281</v>
      </c>
      <c r="B58" s="847">
        <v>3218.7217000000092</v>
      </c>
      <c r="C58" s="848">
        <v>4740.7630000000063</v>
      </c>
      <c r="D58" s="849">
        <f>(C58-B58)/B58</f>
        <v>0.47287135759515736</v>
      </c>
      <c r="E58" s="850"/>
      <c r="F58" s="851">
        <v>200637.05412400002</v>
      </c>
      <c r="G58" s="848">
        <v>39693.807999999844</v>
      </c>
      <c r="H58" s="852">
        <f t="shared" si="4"/>
        <v>-0.80216113033902592</v>
      </c>
      <c r="I58" s="936">
        <f t="shared" si="9"/>
        <v>4.1432364368149455E-2</v>
      </c>
    </row>
    <row r="59" spans="1:9" x14ac:dyDescent="0.2">
      <c r="A59" s="841" t="s">
        <v>886</v>
      </c>
      <c r="B59" s="842">
        <f>SUM(B60:B63)</f>
        <v>167306.07999999999</v>
      </c>
      <c r="C59" s="843">
        <f>SUM(C60:C63)</f>
        <v>879</v>
      </c>
      <c r="D59" s="844">
        <f t="shared" si="3"/>
        <v>-0.99474615626640706</v>
      </c>
      <c r="E59" s="845"/>
      <c r="F59" s="842">
        <f>SUM(F60:F63)</f>
        <v>937794.80999999994</v>
      </c>
      <c r="G59" s="843">
        <f>SUM(G60:G63)</f>
        <v>947365.05</v>
      </c>
      <c r="H59" s="846">
        <f t="shared" si="4"/>
        <v>1.0205046880138E-2</v>
      </c>
      <c r="I59" s="935">
        <f>SUM(I60:I63)</f>
        <v>0.99999999999999989</v>
      </c>
    </row>
    <row r="60" spans="1:9" x14ac:dyDescent="0.2">
      <c r="A60" s="833" t="s">
        <v>282</v>
      </c>
      <c r="B60" s="847">
        <v>166711.07999999999</v>
      </c>
      <c r="C60" s="848">
        <v>0</v>
      </c>
      <c r="D60" s="865" t="s">
        <v>276</v>
      </c>
      <c r="E60" s="850"/>
      <c r="F60" s="851">
        <v>932932.80999999994</v>
      </c>
      <c r="G60" s="848">
        <v>942619.05</v>
      </c>
      <c r="H60" s="852">
        <f t="shared" si="4"/>
        <v>1.0382569780132514E-2</v>
      </c>
      <c r="I60" s="936">
        <f>G60/$G$59</f>
        <v>0.99499031550720596</v>
      </c>
    </row>
    <row r="61" spans="1:9" x14ac:dyDescent="0.2">
      <c r="A61" s="833" t="s">
        <v>279</v>
      </c>
      <c r="B61" s="847">
        <v>595</v>
      </c>
      <c r="C61" s="848">
        <v>879</v>
      </c>
      <c r="D61" s="865">
        <f>(C61-B61)/B61</f>
        <v>0.47731092436974792</v>
      </c>
      <c r="E61" s="850"/>
      <c r="F61" s="851">
        <v>4662</v>
      </c>
      <c r="G61" s="848">
        <v>4744</v>
      </c>
      <c r="H61" s="852">
        <f t="shared" si="4"/>
        <v>1.758901758901759E-2</v>
      </c>
      <c r="I61" s="936">
        <f>G61/$G$59</f>
        <v>5.0075733741708119E-3</v>
      </c>
    </row>
    <row r="62" spans="1:9" x14ac:dyDescent="0.2">
      <c r="A62" s="833" t="s">
        <v>285</v>
      </c>
      <c r="B62" s="847">
        <v>0</v>
      </c>
      <c r="C62" s="848">
        <v>0</v>
      </c>
      <c r="D62" s="849" t="s">
        <v>276</v>
      </c>
      <c r="E62" s="850"/>
      <c r="F62" s="851">
        <v>0</v>
      </c>
      <c r="G62" s="848">
        <v>2</v>
      </c>
      <c r="H62" s="852" t="s">
        <v>275</v>
      </c>
      <c r="I62" s="938">
        <f>G62/$G$59</f>
        <v>2.1111186231748783E-6</v>
      </c>
    </row>
    <row r="63" spans="1:9" x14ac:dyDescent="0.2">
      <c r="A63" s="833" t="s">
        <v>278</v>
      </c>
      <c r="B63" s="847">
        <v>0</v>
      </c>
      <c r="C63" s="848">
        <v>0</v>
      </c>
      <c r="D63" s="849" t="s">
        <v>276</v>
      </c>
      <c r="E63" s="850"/>
      <c r="F63" s="851">
        <v>200</v>
      </c>
      <c r="G63" s="848">
        <v>0</v>
      </c>
      <c r="H63" s="852" t="s">
        <v>276</v>
      </c>
      <c r="I63" s="936" t="s">
        <v>276</v>
      </c>
    </row>
    <row r="64" spans="1:9" x14ac:dyDescent="0.2">
      <c r="A64" s="841" t="s">
        <v>887</v>
      </c>
      <c r="B64" s="842">
        <f>SUM(B65)</f>
        <v>96469.94</v>
      </c>
      <c r="C64" s="843">
        <f>SUM(C65)</f>
        <v>46053.19</v>
      </c>
      <c r="D64" s="844">
        <f t="shared" ref="D64:D65" si="10">(C64-B64)/B64</f>
        <v>-0.5226161641647129</v>
      </c>
      <c r="E64" s="845"/>
      <c r="F64" s="842">
        <f>SUM(F65)</f>
        <v>987370.33000000007</v>
      </c>
      <c r="G64" s="843">
        <f>SUM(G65)</f>
        <v>853593.87999999989</v>
      </c>
      <c r="H64" s="846">
        <f t="shared" ref="H64:H65" si="11">(G64-F64)/F64</f>
        <v>-0.13548761385203886</v>
      </c>
      <c r="I64" s="935">
        <f>SUM(I65)</f>
        <v>1</v>
      </c>
    </row>
    <row r="65" spans="1:9" x14ac:dyDescent="0.2">
      <c r="A65" s="833" t="s">
        <v>282</v>
      </c>
      <c r="B65" s="847">
        <v>96469.94</v>
      </c>
      <c r="C65" s="848">
        <v>46053.19</v>
      </c>
      <c r="D65" s="849">
        <f t="shared" si="10"/>
        <v>-0.5226161641647129</v>
      </c>
      <c r="E65" s="850"/>
      <c r="F65" s="851">
        <v>987370.33000000007</v>
      </c>
      <c r="G65" s="848">
        <v>853593.87999999989</v>
      </c>
      <c r="H65" s="852">
        <f t="shared" si="11"/>
        <v>-0.13548761385203886</v>
      </c>
      <c r="I65" s="936">
        <f>G65/$G$64</f>
        <v>1</v>
      </c>
    </row>
    <row r="66" spans="1:9" x14ac:dyDescent="0.2">
      <c r="A66" s="841" t="s">
        <v>888</v>
      </c>
      <c r="B66" s="842">
        <f>SUM(B67:B70)</f>
        <v>78326.338999999993</v>
      </c>
      <c r="C66" s="843">
        <f>SUM(C67:C70)</f>
        <v>62968.29</v>
      </c>
      <c r="D66" s="844">
        <f t="shared" si="0"/>
        <v>-0.1960777076533603</v>
      </c>
      <c r="E66" s="845"/>
      <c r="F66" s="842">
        <f>SUM(F67:F70)</f>
        <v>631434.05199999991</v>
      </c>
      <c r="G66" s="843">
        <f>SUM(G67:G70)</f>
        <v>665301.65999999992</v>
      </c>
      <c r="H66" s="846">
        <f t="shared" si="1"/>
        <v>5.363601771670054E-2</v>
      </c>
      <c r="I66" s="935">
        <f>SUM(I67:I70)</f>
        <v>1.0000000000000002</v>
      </c>
    </row>
    <row r="67" spans="1:9" x14ac:dyDescent="0.2">
      <c r="A67" s="857" t="s">
        <v>278</v>
      </c>
      <c r="B67" s="858">
        <v>41030.828999999998</v>
      </c>
      <c r="C67" s="859">
        <v>34199.01</v>
      </c>
      <c r="D67" s="849">
        <f t="shared" si="0"/>
        <v>-0.16650453248214889</v>
      </c>
      <c r="E67" s="860"/>
      <c r="F67" s="858">
        <v>406255.05199999991</v>
      </c>
      <c r="G67" s="859">
        <v>406946.74</v>
      </c>
      <c r="H67" s="852">
        <f t="shared" si="1"/>
        <v>1.702595442431771E-3</v>
      </c>
      <c r="I67" s="939">
        <f>G67/$G$66</f>
        <v>0.61167251559240066</v>
      </c>
    </row>
    <row r="68" spans="1:9" x14ac:dyDescent="0.2">
      <c r="A68" s="857" t="s">
        <v>277</v>
      </c>
      <c r="B68" s="858">
        <v>36683.61</v>
      </c>
      <c r="C68" s="859">
        <v>19455</v>
      </c>
      <c r="D68" s="849">
        <f t="shared" si="0"/>
        <v>-0.46965415890093698</v>
      </c>
      <c r="E68" s="860"/>
      <c r="F68" s="858">
        <v>217096.64</v>
      </c>
      <c r="G68" s="859">
        <v>234280.84</v>
      </c>
      <c r="H68" s="852">
        <f t="shared" si="1"/>
        <v>7.9154610591854302E-2</v>
      </c>
      <c r="I68" s="939">
        <f>G68/$G$66</f>
        <v>0.35214227482913546</v>
      </c>
    </row>
    <row r="69" spans="1:9" x14ac:dyDescent="0.2">
      <c r="A69" s="833" t="s">
        <v>279</v>
      </c>
      <c r="B69" s="858">
        <v>611.9</v>
      </c>
      <c r="C69" s="859">
        <v>9314.2800000000007</v>
      </c>
      <c r="D69" s="849" t="s">
        <v>275</v>
      </c>
      <c r="E69" s="860"/>
      <c r="F69" s="862">
        <v>8082.3599999999988</v>
      </c>
      <c r="G69" s="859">
        <v>23756.080000000002</v>
      </c>
      <c r="H69" s="852">
        <f t="shared" si="1"/>
        <v>1.9392504169574241</v>
      </c>
      <c r="I69" s="939">
        <f>G69/$G$66</f>
        <v>3.5707230912365384E-2</v>
      </c>
    </row>
    <row r="70" spans="1:9" x14ac:dyDescent="0.2">
      <c r="A70" s="857" t="s">
        <v>296</v>
      </c>
      <c r="B70" s="858">
        <v>0</v>
      </c>
      <c r="C70" s="859">
        <v>0</v>
      </c>
      <c r="D70" s="849" t="s">
        <v>276</v>
      </c>
      <c r="E70" s="860"/>
      <c r="F70" s="862">
        <v>0</v>
      </c>
      <c r="G70" s="859">
        <v>318</v>
      </c>
      <c r="H70" s="852" t="s">
        <v>275</v>
      </c>
      <c r="I70" s="940">
        <f>G70/$G$66</f>
        <v>4.7797866609862363E-4</v>
      </c>
    </row>
    <row r="71" spans="1:9" x14ac:dyDescent="0.2">
      <c r="A71" s="841" t="s">
        <v>889</v>
      </c>
      <c r="B71" s="842">
        <f>SUM(B72:B74)</f>
        <v>35283.655999999995</v>
      </c>
      <c r="C71" s="843">
        <f>SUM(C72:C74)</f>
        <v>42101.26</v>
      </c>
      <c r="D71" s="844">
        <f t="shared" si="0"/>
        <v>0.19322272045731337</v>
      </c>
      <c r="E71" s="845"/>
      <c r="F71" s="842">
        <f>SUM(F72:F74)</f>
        <v>728120.43499999994</v>
      </c>
      <c r="G71" s="843">
        <f>SUM(G72:G74)</f>
        <v>557906.98</v>
      </c>
      <c r="H71" s="846">
        <f t="shared" ref="H71:H74" si="12">(G71-F71)/F71</f>
        <v>-0.23377101756524657</v>
      </c>
      <c r="I71" s="935">
        <f>SUM(I72:I74)</f>
        <v>1</v>
      </c>
    </row>
    <row r="72" spans="1:9" x14ac:dyDescent="0.2">
      <c r="A72" s="853" t="s">
        <v>277</v>
      </c>
      <c r="B72" s="583">
        <v>25230.86</v>
      </c>
      <c r="C72" s="583">
        <v>38495.83</v>
      </c>
      <c r="D72" s="849">
        <f>(C72-B72)/B72</f>
        <v>0.52574387079948925</v>
      </c>
      <c r="E72" s="850"/>
      <c r="F72" s="851">
        <v>552441.27999999991</v>
      </c>
      <c r="G72" s="848">
        <v>396323.72000000003</v>
      </c>
      <c r="H72" s="852">
        <f t="shared" si="12"/>
        <v>-0.28259575388718217</v>
      </c>
      <c r="I72" s="936">
        <f>G72/$G$71</f>
        <v>0.71037598418288306</v>
      </c>
    </row>
    <row r="73" spans="1:9" x14ac:dyDescent="0.2">
      <c r="A73" s="853" t="s">
        <v>279</v>
      </c>
      <c r="B73" s="583">
        <v>7212.4329999999991</v>
      </c>
      <c r="C73" s="583">
        <v>3098.75</v>
      </c>
      <c r="D73" s="849">
        <f>(C73-B73)/B73</f>
        <v>-0.57035996036288994</v>
      </c>
      <c r="E73" s="850"/>
      <c r="F73" s="851">
        <v>132053.49600000001</v>
      </c>
      <c r="G73" s="848">
        <v>122552.60099999998</v>
      </c>
      <c r="H73" s="852">
        <f t="shared" si="12"/>
        <v>-7.1947318986541886E-2</v>
      </c>
      <c r="I73" s="936">
        <f>G73/$G$71</f>
        <v>0.21966493590024627</v>
      </c>
    </row>
    <row r="74" spans="1:9" x14ac:dyDescent="0.2">
      <c r="A74" s="853" t="s">
        <v>288</v>
      </c>
      <c r="B74" s="583">
        <v>2840.3630000000003</v>
      </c>
      <c r="C74" s="583">
        <v>506.68</v>
      </c>
      <c r="D74" s="849">
        <f>(C74-B74)/B74</f>
        <v>-0.82161434999681382</v>
      </c>
      <c r="E74" s="850"/>
      <c r="F74" s="851">
        <v>43625.659</v>
      </c>
      <c r="G74" s="848">
        <v>39030.659</v>
      </c>
      <c r="H74" s="852">
        <f t="shared" si="12"/>
        <v>-0.10532792180858518</v>
      </c>
      <c r="I74" s="936">
        <f>G74/$G$71</f>
        <v>6.9959079916870726E-2</v>
      </c>
    </row>
    <row r="75" spans="1:9" x14ac:dyDescent="0.2">
      <c r="A75" s="841" t="s">
        <v>890</v>
      </c>
      <c r="B75" s="842">
        <f>SUM(B76:B76)</f>
        <v>0</v>
      </c>
      <c r="C75" s="843">
        <f>SUM(C76:C76)</f>
        <v>69275.335999999996</v>
      </c>
      <c r="D75" s="844" t="s">
        <v>275</v>
      </c>
      <c r="E75" s="845"/>
      <c r="F75" s="842">
        <f>SUM(F76:F76)</f>
        <v>259423.92099999997</v>
      </c>
      <c r="G75" s="843">
        <f>SUM(G76:G76)</f>
        <v>386070.15300000005</v>
      </c>
      <c r="H75" s="846">
        <f>(G75-F75)/F75</f>
        <v>0.48818255275696065</v>
      </c>
      <c r="I75" s="935">
        <f>SUM(I76:I76)</f>
        <v>1</v>
      </c>
    </row>
    <row r="76" spans="1:9" x14ac:dyDescent="0.2">
      <c r="A76" s="833" t="s">
        <v>279</v>
      </c>
      <c r="B76" s="858">
        <v>0</v>
      </c>
      <c r="C76" s="859">
        <v>69275.335999999996</v>
      </c>
      <c r="D76" s="865" t="s">
        <v>275</v>
      </c>
      <c r="E76" s="867"/>
      <c r="F76" s="862">
        <v>259423.92099999997</v>
      </c>
      <c r="G76" s="859">
        <v>386070.15300000005</v>
      </c>
      <c r="H76" s="852">
        <f>(G76-F76)/F76</f>
        <v>0.48818255275696065</v>
      </c>
      <c r="I76" s="942">
        <f>G76/$G$75</f>
        <v>1</v>
      </c>
    </row>
    <row r="77" spans="1:9" x14ac:dyDescent="0.2">
      <c r="A77" s="841" t="s">
        <v>891</v>
      </c>
      <c r="B77" s="842">
        <f>SUM(B78:B83)</f>
        <v>22050.810000000005</v>
      </c>
      <c r="C77" s="843">
        <f>SUM(C78:C83)</f>
        <v>27165.9</v>
      </c>
      <c r="D77" s="844">
        <f t="shared" si="0"/>
        <v>0.23196834946199235</v>
      </c>
      <c r="E77" s="845"/>
      <c r="F77" s="842">
        <f>SUM(F78:F83)</f>
        <v>338597.94400000002</v>
      </c>
      <c r="G77" s="843">
        <f>SUM(G78:G83)</f>
        <v>340488.69299999997</v>
      </c>
      <c r="H77" s="846">
        <f t="shared" si="1"/>
        <v>5.5840533987411107E-3</v>
      </c>
      <c r="I77" s="935">
        <f>SUM(I78:I83)</f>
        <v>1</v>
      </c>
    </row>
    <row r="78" spans="1:9" x14ac:dyDescent="0.2">
      <c r="A78" s="857" t="s">
        <v>279</v>
      </c>
      <c r="B78" s="862">
        <v>262.83</v>
      </c>
      <c r="C78" s="863">
        <v>0</v>
      </c>
      <c r="D78" s="849" t="s">
        <v>276</v>
      </c>
      <c r="E78" s="860"/>
      <c r="F78" s="858">
        <v>121869.66</v>
      </c>
      <c r="G78" s="859">
        <v>169064.5</v>
      </c>
      <c r="H78" s="852">
        <f t="shared" si="1"/>
        <v>0.38725668062091906</v>
      </c>
      <c r="I78" s="939">
        <f>G78/$G$77</f>
        <v>0.49653484381638485</v>
      </c>
    </row>
    <row r="79" spans="1:9" x14ac:dyDescent="0.2">
      <c r="A79" s="857" t="s">
        <v>277</v>
      </c>
      <c r="B79" s="862">
        <v>21436.58</v>
      </c>
      <c r="C79" s="848">
        <v>26794</v>
      </c>
      <c r="D79" s="849">
        <f t="shared" si="0"/>
        <v>0.24991953007429346</v>
      </c>
      <c r="E79" s="860"/>
      <c r="F79" s="858">
        <v>191010.68599999999</v>
      </c>
      <c r="G79" s="859">
        <v>164463.943</v>
      </c>
      <c r="H79" s="852">
        <f t="shared" ref="H79" si="13">(G79-F79)/F79</f>
        <v>-0.13898040761970767</v>
      </c>
      <c r="I79" s="939">
        <f>G79/$G$77</f>
        <v>0.48302321451831592</v>
      </c>
    </row>
    <row r="80" spans="1:9" x14ac:dyDescent="0.2">
      <c r="A80" s="833" t="s">
        <v>290</v>
      </c>
      <c r="B80" s="858">
        <v>230</v>
      </c>
      <c r="C80" s="859">
        <v>260</v>
      </c>
      <c r="D80" s="849">
        <f>(C80-B80)/B80</f>
        <v>0.13043478260869565</v>
      </c>
      <c r="E80" s="860"/>
      <c r="F80" s="858">
        <v>3265</v>
      </c>
      <c r="G80" s="859">
        <v>3825</v>
      </c>
      <c r="H80" s="852">
        <f>(G80-F80)/F80</f>
        <v>0.17151607963246554</v>
      </c>
      <c r="I80" s="939">
        <f>G80/$G$77</f>
        <v>1.1233853219319681E-2</v>
      </c>
    </row>
    <row r="81" spans="1:9" x14ac:dyDescent="0.2">
      <c r="A81" s="833" t="s">
        <v>285</v>
      </c>
      <c r="B81" s="858">
        <v>95</v>
      </c>
      <c r="C81" s="859">
        <v>87</v>
      </c>
      <c r="D81" s="849">
        <f>(C81-B81)/B81</f>
        <v>-8.4210526315789472E-2</v>
      </c>
      <c r="E81" s="860"/>
      <c r="F81" s="858">
        <v>1772.1399999999999</v>
      </c>
      <c r="G81" s="859">
        <v>2929</v>
      </c>
      <c r="H81" s="852">
        <f>(G81-F81)/F81</f>
        <v>0.65280395454083773</v>
      </c>
      <c r="I81" s="939">
        <f>G81/$G$77</f>
        <v>8.6023414586633585E-3</v>
      </c>
    </row>
    <row r="82" spans="1:9" x14ac:dyDescent="0.2">
      <c r="A82" s="833" t="s">
        <v>297</v>
      </c>
      <c r="B82" s="858">
        <v>26.4</v>
      </c>
      <c r="C82" s="859">
        <v>24.9</v>
      </c>
      <c r="D82" s="849">
        <f>(C82-B82)/B82</f>
        <v>-5.6818181818181823E-2</v>
      </c>
      <c r="E82" s="860"/>
      <c r="F82" s="858">
        <v>179.458</v>
      </c>
      <c r="G82" s="859">
        <v>206.25</v>
      </c>
      <c r="H82" s="852">
        <f>(G82-F82)/F82</f>
        <v>0.149293985222169</v>
      </c>
      <c r="I82" s="939">
        <f>G82/$G$77</f>
        <v>6.0574698731625728E-4</v>
      </c>
    </row>
    <row r="83" spans="1:9" x14ac:dyDescent="0.2">
      <c r="A83" s="833" t="s">
        <v>281</v>
      </c>
      <c r="B83" s="847">
        <v>0</v>
      </c>
      <c r="C83" s="848">
        <v>0</v>
      </c>
      <c r="D83" s="849" t="s">
        <v>276</v>
      </c>
      <c r="E83" s="864"/>
      <c r="F83" s="847">
        <v>20501</v>
      </c>
      <c r="G83" s="848">
        <v>0</v>
      </c>
      <c r="H83" s="852" t="s">
        <v>276</v>
      </c>
      <c r="I83" s="939" t="s">
        <v>276</v>
      </c>
    </row>
    <row r="84" spans="1:9" x14ac:dyDescent="0.2">
      <c r="A84" s="841" t="s">
        <v>892</v>
      </c>
      <c r="B84" s="842">
        <f>SUM(B85:B88)</f>
        <v>1045</v>
      </c>
      <c r="C84" s="843">
        <f>SUM(C85:C88)</f>
        <v>42</v>
      </c>
      <c r="D84" s="844">
        <f>(C84-B84)/B84</f>
        <v>-0.95980861244019133</v>
      </c>
      <c r="E84" s="845"/>
      <c r="F84" s="842">
        <f>SUM(F85:F88)</f>
        <v>98871.695000000007</v>
      </c>
      <c r="G84" s="843">
        <f>SUM(G85:G88)</f>
        <v>83641.989999999991</v>
      </c>
      <c r="H84" s="846">
        <f>(G84-F84)/F84</f>
        <v>-0.15403503500167581</v>
      </c>
      <c r="I84" s="935">
        <f>SUM(I85:I88)</f>
        <v>1</v>
      </c>
    </row>
    <row r="85" spans="1:9" x14ac:dyDescent="0.2">
      <c r="A85" s="857" t="s">
        <v>282</v>
      </c>
      <c r="B85" s="858">
        <v>1020</v>
      </c>
      <c r="C85" s="859">
        <v>0</v>
      </c>
      <c r="D85" s="849" t="s">
        <v>276</v>
      </c>
      <c r="E85" s="860"/>
      <c r="F85" s="862">
        <v>92440</v>
      </c>
      <c r="G85" s="859">
        <v>83375.989999999991</v>
      </c>
      <c r="H85" s="852">
        <f>(G85-F85)/F85</f>
        <v>-9.8052899177845196E-2</v>
      </c>
      <c r="I85" s="939">
        <f>(G85/$G$84)</f>
        <v>0.99681977915637832</v>
      </c>
    </row>
    <row r="86" spans="1:9" x14ac:dyDescent="0.2">
      <c r="A86" s="857" t="s">
        <v>285</v>
      </c>
      <c r="B86" s="858">
        <v>25</v>
      </c>
      <c r="C86" s="859">
        <v>42</v>
      </c>
      <c r="D86" s="849">
        <f>(C86-B86)/B86</f>
        <v>0.68</v>
      </c>
      <c r="E86" s="860"/>
      <c r="F86" s="862">
        <v>342.89499999999998</v>
      </c>
      <c r="G86" s="859">
        <v>266</v>
      </c>
      <c r="H86" s="852">
        <f>(G86-F86)/F86</f>
        <v>-0.22425232213943039</v>
      </c>
      <c r="I86" s="939">
        <f>(G86/$G$84)</f>
        <v>3.1802208436217268E-3</v>
      </c>
    </row>
    <row r="87" spans="1:9" x14ac:dyDescent="0.2">
      <c r="A87" s="857" t="s">
        <v>279</v>
      </c>
      <c r="B87" s="858">
        <v>0</v>
      </c>
      <c r="C87" s="859">
        <v>0</v>
      </c>
      <c r="D87" s="849" t="s">
        <v>276</v>
      </c>
      <c r="E87" s="860"/>
      <c r="F87" s="862">
        <v>5188.8</v>
      </c>
      <c r="G87" s="859">
        <v>0</v>
      </c>
      <c r="H87" s="852" t="s">
        <v>276</v>
      </c>
      <c r="I87" s="939" t="s">
        <v>276</v>
      </c>
    </row>
    <row r="88" spans="1:9" x14ac:dyDescent="0.2">
      <c r="A88" s="857" t="s">
        <v>277</v>
      </c>
      <c r="B88" s="858">
        <v>0</v>
      </c>
      <c r="C88" s="859">
        <v>0</v>
      </c>
      <c r="D88" s="849" t="s">
        <v>276</v>
      </c>
      <c r="E88" s="860"/>
      <c r="F88" s="862">
        <v>900</v>
      </c>
      <c r="G88" s="859">
        <v>0</v>
      </c>
      <c r="H88" s="852" t="s">
        <v>276</v>
      </c>
      <c r="I88" s="939" t="s">
        <v>276</v>
      </c>
    </row>
    <row r="89" spans="1:9" x14ac:dyDescent="0.2">
      <c r="A89" s="841" t="s">
        <v>893</v>
      </c>
      <c r="B89" s="842">
        <f>SUM(B90:B90)</f>
        <v>0</v>
      </c>
      <c r="C89" s="843">
        <f>SUM(C90:C90)</f>
        <v>2744</v>
      </c>
      <c r="D89" s="844" t="s">
        <v>275</v>
      </c>
      <c r="E89" s="845"/>
      <c r="F89" s="842">
        <f>SUM(F90:F90)</f>
        <v>68260</v>
      </c>
      <c r="G89" s="843">
        <f>SUM(G90:G90)</f>
        <v>73984.399999999994</v>
      </c>
      <c r="H89" s="846">
        <f t="shared" ref="H89" si="14">(G89-F89)/F89</f>
        <v>8.3861705244652709E-2</v>
      </c>
      <c r="I89" s="935">
        <f>SUM(I90)</f>
        <v>1</v>
      </c>
    </row>
    <row r="90" spans="1:9" x14ac:dyDescent="0.2">
      <c r="A90" s="857" t="s">
        <v>279</v>
      </c>
      <c r="B90" s="858">
        <v>0</v>
      </c>
      <c r="C90" s="859">
        <v>2744</v>
      </c>
      <c r="D90" s="865" t="s">
        <v>275</v>
      </c>
      <c r="E90" s="860"/>
      <c r="F90" s="862">
        <v>68260</v>
      </c>
      <c r="G90" s="583">
        <v>73984.399999999994</v>
      </c>
      <c r="H90" s="852">
        <f>(G90-F90)/F90</f>
        <v>8.3861705244652709E-2</v>
      </c>
      <c r="I90" s="936">
        <f>G90/$G$89</f>
        <v>1</v>
      </c>
    </row>
    <row r="91" spans="1:9" x14ac:dyDescent="0.2">
      <c r="A91" s="841" t="s">
        <v>894</v>
      </c>
      <c r="B91" s="842">
        <f>SUM(B92:B92)</f>
        <v>0</v>
      </c>
      <c r="C91" s="843">
        <f>SUM(C92:C92)</f>
        <v>20612</v>
      </c>
      <c r="D91" s="844" t="s">
        <v>275</v>
      </c>
      <c r="E91" s="845"/>
      <c r="F91" s="842">
        <f>SUM(F92:F92)</f>
        <v>975</v>
      </c>
      <c r="G91" s="843">
        <f>SUM(G92:G92)</f>
        <v>70905</v>
      </c>
      <c r="H91" s="846" t="s">
        <v>275</v>
      </c>
      <c r="I91" s="935">
        <f>SUM(I92:I92)</f>
        <v>1</v>
      </c>
    </row>
    <row r="92" spans="1:9" x14ac:dyDescent="0.2">
      <c r="A92" s="869" t="s">
        <v>297</v>
      </c>
      <c r="B92" s="858">
        <v>0</v>
      </c>
      <c r="C92" s="859">
        <v>20612</v>
      </c>
      <c r="D92" s="865" t="s">
        <v>275</v>
      </c>
      <c r="E92" s="867"/>
      <c r="F92" s="858">
        <v>975</v>
      </c>
      <c r="G92" s="859">
        <v>70905</v>
      </c>
      <c r="H92" s="852" t="s">
        <v>275</v>
      </c>
      <c r="I92" s="943">
        <f>G92/$G$91</f>
        <v>1</v>
      </c>
    </row>
    <row r="93" spans="1:9" x14ac:dyDescent="0.2">
      <c r="A93" s="841" t="s">
        <v>895</v>
      </c>
      <c r="B93" s="842">
        <f>SUM(B94:B96)</f>
        <v>1239</v>
      </c>
      <c r="C93" s="843">
        <f>SUM(C94:C96)</f>
        <v>16534</v>
      </c>
      <c r="D93" s="844" t="s">
        <v>275</v>
      </c>
      <c r="E93" s="845"/>
      <c r="F93" s="842">
        <f>SUM(F94:F96)</f>
        <v>24782.81</v>
      </c>
      <c r="G93" s="843">
        <f>SUM(G94:G96)</f>
        <v>42411.064999999995</v>
      </c>
      <c r="H93" s="846">
        <f>(G93-F93)/F93</f>
        <v>0.71130977479954827</v>
      </c>
      <c r="I93" s="935">
        <f>SUM(I94:I96)</f>
        <v>1</v>
      </c>
    </row>
    <row r="94" spans="1:9" x14ac:dyDescent="0.2">
      <c r="A94" s="967" t="s">
        <v>277</v>
      </c>
      <c r="B94" s="583">
        <v>1131</v>
      </c>
      <c r="C94" s="583">
        <v>16245</v>
      </c>
      <c r="D94" s="865" t="s">
        <v>275</v>
      </c>
      <c r="E94" s="867"/>
      <c r="F94" s="858">
        <v>20754.5</v>
      </c>
      <c r="G94" s="583">
        <v>39919.949999999997</v>
      </c>
      <c r="H94" s="941">
        <f>(G94-F94)/F94</f>
        <v>0.92343588137512334</v>
      </c>
      <c r="I94" s="942">
        <f>G94/$G$93</f>
        <v>0.941262616253565</v>
      </c>
    </row>
    <row r="95" spans="1:9" x14ac:dyDescent="0.2">
      <c r="A95" s="967" t="s">
        <v>282</v>
      </c>
      <c r="B95" s="583">
        <v>108</v>
      </c>
      <c r="C95" s="583">
        <v>274</v>
      </c>
      <c r="D95" s="865">
        <f>(C95-B95)/B95</f>
        <v>1.537037037037037</v>
      </c>
      <c r="E95" s="867"/>
      <c r="F95" s="858">
        <v>3944.3100000000004</v>
      </c>
      <c r="G95" s="583">
        <v>2376.1149999999998</v>
      </c>
      <c r="H95" s="852">
        <f>(G95-F95)/F95</f>
        <v>-0.39758411483884393</v>
      </c>
      <c r="I95" s="942">
        <f>G95/$G$93</f>
        <v>5.6025827222211944E-2</v>
      </c>
    </row>
    <row r="96" spans="1:9" x14ac:dyDescent="0.2">
      <c r="A96" s="967" t="s">
        <v>285</v>
      </c>
      <c r="B96" s="583">
        <v>0</v>
      </c>
      <c r="C96" s="583">
        <v>15</v>
      </c>
      <c r="D96" s="865" t="s">
        <v>275</v>
      </c>
      <c r="E96" s="867"/>
      <c r="F96" s="858">
        <v>84</v>
      </c>
      <c r="G96" s="583">
        <v>115</v>
      </c>
      <c r="H96" s="852">
        <f>(G96-F96)/F96</f>
        <v>0.36904761904761907</v>
      </c>
      <c r="I96" s="942">
        <f>G96/$G$93</f>
        <v>2.7115565242231011E-3</v>
      </c>
    </row>
    <row r="97" spans="1:9" x14ac:dyDescent="0.2">
      <c r="A97" s="841" t="s">
        <v>896</v>
      </c>
      <c r="B97" s="842">
        <f>SUM(B98)</f>
        <v>3932.55</v>
      </c>
      <c r="C97" s="843">
        <f>SUM(C98)</f>
        <v>4697.13</v>
      </c>
      <c r="D97" s="844">
        <f t="shared" ref="D97:D98" si="15">(C97-B97)/B97</f>
        <v>0.194423465690201</v>
      </c>
      <c r="E97" s="845"/>
      <c r="F97" s="842">
        <f>SUM(F98)</f>
        <v>37875.012999999999</v>
      </c>
      <c r="G97" s="843">
        <f>SUM(G98)</f>
        <v>38422.854999999996</v>
      </c>
      <c r="H97" s="846">
        <f t="shared" ref="H97:H98" si="16">(G97-F97)/F97</f>
        <v>1.4464470282822E-2</v>
      </c>
      <c r="I97" s="935">
        <f>SUM(I98)</f>
        <v>1</v>
      </c>
    </row>
    <row r="98" spans="1:9" x14ac:dyDescent="0.2">
      <c r="A98" s="857" t="s">
        <v>277</v>
      </c>
      <c r="B98" s="858">
        <v>3932.55</v>
      </c>
      <c r="C98" s="859">
        <v>4697.13</v>
      </c>
      <c r="D98" s="849">
        <f t="shared" si="15"/>
        <v>0.194423465690201</v>
      </c>
      <c r="E98" s="860"/>
      <c r="F98" s="858">
        <v>37875.012999999999</v>
      </c>
      <c r="G98" s="859">
        <v>38422.854999999996</v>
      </c>
      <c r="H98" s="852">
        <f t="shared" si="16"/>
        <v>1.4464470282822E-2</v>
      </c>
      <c r="I98" s="939">
        <f>+G98/$G$97</f>
        <v>1</v>
      </c>
    </row>
    <row r="99" spans="1:9" x14ac:dyDescent="0.2">
      <c r="A99" s="841" t="s">
        <v>897</v>
      </c>
      <c r="B99" s="842">
        <f>SUM(B100:B104)</f>
        <v>3785.5129999999999</v>
      </c>
      <c r="C99" s="843">
        <f>SUM(C100:C104)</f>
        <v>663.66</v>
      </c>
      <c r="D99" s="844">
        <f>(C99-B99)/B99</f>
        <v>-0.82468426340102385</v>
      </c>
      <c r="E99" s="845"/>
      <c r="F99" s="842">
        <f>SUM(F100:F104)</f>
        <v>51120.110199999996</v>
      </c>
      <c r="G99" s="843">
        <f>SUM(G100:G104)</f>
        <v>30862.862000000001</v>
      </c>
      <c r="H99" s="846">
        <f>(G99-F99)/F99</f>
        <v>-0.39626769427425834</v>
      </c>
      <c r="I99" s="935">
        <f>SUM(I100:I104)</f>
        <v>1</v>
      </c>
    </row>
    <row r="100" spans="1:9" x14ac:dyDescent="0.2">
      <c r="A100" s="833" t="s">
        <v>288</v>
      </c>
      <c r="B100" s="847">
        <v>3600.5129999999999</v>
      </c>
      <c r="C100" s="848">
        <v>635.66</v>
      </c>
      <c r="D100" s="849">
        <f>(C100-B100)/B100</f>
        <v>-0.82345293573443568</v>
      </c>
      <c r="E100" s="864"/>
      <c r="F100" s="968">
        <v>49849.910199999998</v>
      </c>
      <c r="G100" s="583">
        <v>29767.862000000001</v>
      </c>
      <c r="H100" s="852">
        <f>(G100-F100)/F100</f>
        <v>-0.40285023823372901</v>
      </c>
      <c r="I100" s="936">
        <f>G100/$G$99</f>
        <v>0.96452046475793463</v>
      </c>
    </row>
    <row r="101" spans="1:9" x14ac:dyDescent="0.2">
      <c r="A101" s="833" t="s">
        <v>279</v>
      </c>
      <c r="B101" s="847">
        <v>185</v>
      </c>
      <c r="C101" s="848">
        <v>16</v>
      </c>
      <c r="D101" s="849">
        <f>(C101-B101)/B101</f>
        <v>-0.91351351351351351</v>
      </c>
      <c r="E101" s="864"/>
      <c r="F101" s="968">
        <v>556</v>
      </c>
      <c r="G101" s="583">
        <v>963</v>
      </c>
      <c r="H101" s="852">
        <f>(G101-F101)/F101</f>
        <v>0.73201438848920863</v>
      </c>
      <c r="I101" s="936">
        <f>G101/$G$99</f>
        <v>3.1202550171788992E-2</v>
      </c>
    </row>
    <row r="102" spans="1:9" x14ac:dyDescent="0.2">
      <c r="A102" s="833" t="s">
        <v>294</v>
      </c>
      <c r="B102" s="847">
        <v>0</v>
      </c>
      <c r="C102" s="848">
        <v>0</v>
      </c>
      <c r="D102" s="849" t="s">
        <v>276</v>
      </c>
      <c r="E102" s="864"/>
      <c r="F102" s="968">
        <v>500</v>
      </c>
      <c r="G102" s="583">
        <v>120</v>
      </c>
      <c r="H102" s="852">
        <f>(G102-F102)/F102</f>
        <v>-0.76</v>
      </c>
      <c r="I102" s="936">
        <f>G102/$G$99</f>
        <v>3.8881682457057934E-3</v>
      </c>
    </row>
    <row r="103" spans="1:9" x14ac:dyDescent="0.2">
      <c r="A103" s="833" t="s">
        <v>297</v>
      </c>
      <c r="B103" s="847">
        <v>0</v>
      </c>
      <c r="C103" s="848">
        <v>12</v>
      </c>
      <c r="D103" s="849" t="s">
        <v>275</v>
      </c>
      <c r="E103" s="864"/>
      <c r="F103" s="968">
        <v>0</v>
      </c>
      <c r="G103" s="583">
        <v>12</v>
      </c>
      <c r="H103" s="852" t="s">
        <v>275</v>
      </c>
      <c r="I103" s="937">
        <f>G103/$G$99</f>
        <v>3.8881682457057935E-4</v>
      </c>
    </row>
    <row r="104" spans="1:9" x14ac:dyDescent="0.2">
      <c r="A104" s="833" t="s">
        <v>277</v>
      </c>
      <c r="B104" s="847">
        <v>0</v>
      </c>
      <c r="C104" s="848">
        <v>0</v>
      </c>
      <c r="D104" s="849" t="s">
        <v>276</v>
      </c>
      <c r="E104" s="864"/>
      <c r="F104" s="968">
        <v>214.2</v>
      </c>
      <c r="G104" s="583">
        <v>0</v>
      </c>
      <c r="H104" s="852" t="s">
        <v>276</v>
      </c>
      <c r="I104" s="936" t="s">
        <v>276</v>
      </c>
    </row>
    <row r="105" spans="1:9" x14ac:dyDescent="0.2">
      <c r="A105" s="841" t="s">
        <v>898</v>
      </c>
      <c r="B105" s="842">
        <f>SUM(B106:B109)</f>
        <v>1598</v>
      </c>
      <c r="C105" s="843">
        <f>SUM(C106:C109)</f>
        <v>3838</v>
      </c>
      <c r="D105" s="844">
        <f>(C105-B105)/B105</f>
        <v>1.4017521902377972</v>
      </c>
      <c r="E105" s="845"/>
      <c r="F105" s="842">
        <f>SUM(F106:F109)</f>
        <v>15466</v>
      </c>
      <c r="G105" s="843">
        <f>SUM(G106:G109)</f>
        <v>29761</v>
      </c>
      <c r="H105" s="846">
        <f t="shared" ref="H105:H109" si="17">(G105-F105)/F105</f>
        <v>0.92428552954868748</v>
      </c>
      <c r="I105" s="935">
        <f>SUM(I106:I109)</f>
        <v>1</v>
      </c>
    </row>
    <row r="106" spans="1:9" x14ac:dyDescent="0.2">
      <c r="A106" s="833" t="s">
        <v>297</v>
      </c>
      <c r="B106" s="847">
        <v>1522</v>
      </c>
      <c r="C106" s="848">
        <v>1467</v>
      </c>
      <c r="D106" s="865">
        <f t="shared" ref="D106:D108" si="18">(C106-B106)/B106</f>
        <v>-3.6136662286465178E-2</v>
      </c>
      <c r="E106" s="866"/>
      <c r="F106" s="847">
        <v>9815</v>
      </c>
      <c r="G106" s="848">
        <v>13359</v>
      </c>
      <c r="H106" s="852">
        <f t="shared" si="17"/>
        <v>0.36107997962302596</v>
      </c>
      <c r="I106" s="942">
        <f>(G106/$G$105)</f>
        <v>0.4488760458317933</v>
      </c>
    </row>
    <row r="107" spans="1:9" x14ac:dyDescent="0.2">
      <c r="A107" s="833" t="s">
        <v>284</v>
      </c>
      <c r="B107" s="847">
        <v>0</v>
      </c>
      <c r="C107" s="848">
        <v>2000</v>
      </c>
      <c r="D107" s="865" t="s">
        <v>275</v>
      </c>
      <c r="E107" s="866"/>
      <c r="F107" s="847">
        <v>5000</v>
      </c>
      <c r="G107" s="848">
        <v>13000</v>
      </c>
      <c r="H107" s="852">
        <f t="shared" si="17"/>
        <v>1.6</v>
      </c>
      <c r="I107" s="942">
        <f>(G107/$G$105)</f>
        <v>0.43681327912368534</v>
      </c>
    </row>
    <row r="108" spans="1:9" x14ac:dyDescent="0.2">
      <c r="A108" s="833" t="s">
        <v>283</v>
      </c>
      <c r="B108" s="847">
        <v>54</v>
      </c>
      <c r="C108" s="848">
        <v>371</v>
      </c>
      <c r="D108" s="865">
        <f t="shared" si="18"/>
        <v>5.8703703703703702</v>
      </c>
      <c r="E108" s="866"/>
      <c r="F108" s="847">
        <v>507</v>
      </c>
      <c r="G108" s="848">
        <v>2028</v>
      </c>
      <c r="H108" s="852">
        <f t="shared" si="17"/>
        <v>3</v>
      </c>
      <c r="I108" s="942">
        <f>(G108/$G$105)</f>
        <v>6.8142871543294917E-2</v>
      </c>
    </row>
    <row r="109" spans="1:9" x14ac:dyDescent="0.2">
      <c r="A109" s="833" t="s">
        <v>279</v>
      </c>
      <c r="B109" s="847">
        <v>22</v>
      </c>
      <c r="C109" s="848">
        <v>0</v>
      </c>
      <c r="D109" s="865" t="s">
        <v>276</v>
      </c>
      <c r="E109" s="866"/>
      <c r="F109" s="847">
        <v>144</v>
      </c>
      <c r="G109" s="848">
        <v>1374</v>
      </c>
      <c r="H109" s="852">
        <f t="shared" si="17"/>
        <v>8.5416666666666661</v>
      </c>
      <c r="I109" s="942">
        <f>(G109/$G$105)</f>
        <v>4.6167803501226436E-2</v>
      </c>
    </row>
    <row r="110" spans="1:9" x14ac:dyDescent="0.2">
      <c r="A110" s="841" t="s">
        <v>899</v>
      </c>
      <c r="B110" s="842">
        <f>SUM(B111:B112)</f>
        <v>1220.625</v>
      </c>
      <c r="C110" s="843">
        <f>SUM(C111:C112)</f>
        <v>32.090000000000003</v>
      </c>
      <c r="D110" s="844">
        <f>(C110-B110)/B110</f>
        <v>-0.97371018945212495</v>
      </c>
      <c r="E110" s="845"/>
      <c r="F110" s="842">
        <f>SUM(F111:F112)</f>
        <v>11875.584999999999</v>
      </c>
      <c r="G110" s="843">
        <f>SUM(G111:G112)</f>
        <v>11451.745000000003</v>
      </c>
      <c r="H110" s="846">
        <f>(G110-F110)/F110</f>
        <v>-3.5690031270038197E-2</v>
      </c>
      <c r="I110" s="935">
        <f>SUM(I111:I112)</f>
        <v>1</v>
      </c>
    </row>
    <row r="111" spans="1:9" x14ac:dyDescent="0.2">
      <c r="A111" s="833" t="s">
        <v>298</v>
      </c>
      <c r="B111" s="847">
        <v>932.18499999999995</v>
      </c>
      <c r="C111" s="848">
        <v>0</v>
      </c>
      <c r="D111" s="865" t="s">
        <v>276</v>
      </c>
      <c r="E111" s="868"/>
      <c r="F111" s="847">
        <v>6706.0049999999992</v>
      </c>
      <c r="G111" s="848">
        <v>6368.9150000000018</v>
      </c>
      <c r="H111" s="852">
        <f>(G111-F111)/F111</f>
        <v>-5.0266887662624389E-2</v>
      </c>
      <c r="I111" s="942">
        <f>G111/$G$110</f>
        <v>0.55615235931292573</v>
      </c>
    </row>
    <row r="112" spans="1:9" x14ac:dyDescent="0.2">
      <c r="A112" s="833" t="s">
        <v>289</v>
      </c>
      <c r="B112" s="847">
        <v>288.44</v>
      </c>
      <c r="C112" s="848">
        <v>32.090000000000003</v>
      </c>
      <c r="D112" s="865">
        <f>(C112-B112)/B112</f>
        <v>-0.88874635972819316</v>
      </c>
      <c r="E112" s="868"/>
      <c r="F112" s="847">
        <v>5169.579999999999</v>
      </c>
      <c r="G112" s="848">
        <v>5082.83</v>
      </c>
      <c r="H112" s="852">
        <f>(G112-F112)/F112</f>
        <v>-1.6780860340685145E-2</v>
      </c>
      <c r="I112" s="942">
        <f>G112/$G$110</f>
        <v>0.44384764068707422</v>
      </c>
    </row>
    <row r="113" spans="1:9" x14ac:dyDescent="0.2">
      <c r="A113" s="841" t="s">
        <v>900</v>
      </c>
      <c r="B113" s="842">
        <f>SUM(B114:B118)</f>
        <v>3294.4179999999997</v>
      </c>
      <c r="C113" s="843">
        <f>SUM(C114:C118)</f>
        <v>156</v>
      </c>
      <c r="D113" s="844">
        <f>(C113-B113)/B113</f>
        <v>-0.95264717470582061</v>
      </c>
      <c r="E113" s="845"/>
      <c r="F113" s="842">
        <f>SUM(F114:F118)</f>
        <v>15216.528</v>
      </c>
      <c r="G113" s="843">
        <f>SUM(G114:G118)</f>
        <v>10209.855</v>
      </c>
      <c r="H113" s="846">
        <f t="shared" ref="H113:H115" si="19">(G113-F113)/F113</f>
        <v>-0.32902860626287422</v>
      </c>
      <c r="I113" s="935">
        <f>SUM(I114:I118)</f>
        <v>0.99999999999999989</v>
      </c>
    </row>
    <row r="114" spans="1:9" x14ac:dyDescent="0.2">
      <c r="A114" s="857" t="s">
        <v>285</v>
      </c>
      <c r="B114" s="858">
        <v>807.87</v>
      </c>
      <c r="C114" s="859">
        <v>36</v>
      </c>
      <c r="D114" s="865">
        <f>(C114-B114)/B114</f>
        <v>-0.95543837498607453</v>
      </c>
      <c r="E114" s="867"/>
      <c r="F114" s="858">
        <v>1436.5250000000001</v>
      </c>
      <c r="G114" s="859">
        <v>5547.5050000000001</v>
      </c>
      <c r="H114" s="852">
        <f t="shared" si="19"/>
        <v>2.8617531891195762</v>
      </c>
      <c r="I114" s="943">
        <f>(G114/$G$113)</f>
        <v>0.54334806909598621</v>
      </c>
    </row>
    <row r="115" spans="1:9" x14ac:dyDescent="0.2">
      <c r="A115" s="857" t="s">
        <v>295</v>
      </c>
      <c r="B115" s="858">
        <v>1280</v>
      </c>
      <c r="C115" s="859">
        <v>120</v>
      </c>
      <c r="D115" s="865">
        <f>(C115-B115)/B115</f>
        <v>-0.90625</v>
      </c>
      <c r="E115" s="867"/>
      <c r="F115" s="858">
        <v>5973.4549999999999</v>
      </c>
      <c r="G115" s="859">
        <v>3062.35</v>
      </c>
      <c r="H115" s="852">
        <f t="shared" si="19"/>
        <v>-0.48734024111674068</v>
      </c>
      <c r="I115" s="943">
        <f>(G115/$G$113)</f>
        <v>0.29994059660984412</v>
      </c>
    </row>
    <row r="116" spans="1:9" x14ac:dyDescent="0.2">
      <c r="A116" s="857" t="s">
        <v>294</v>
      </c>
      <c r="B116" s="858">
        <v>0</v>
      </c>
      <c r="C116" s="859">
        <v>0</v>
      </c>
      <c r="D116" s="865" t="s">
        <v>276</v>
      </c>
      <c r="E116" s="867"/>
      <c r="F116" s="858">
        <v>0</v>
      </c>
      <c r="G116" s="859">
        <v>1300</v>
      </c>
      <c r="H116" s="852" t="s">
        <v>275</v>
      </c>
      <c r="I116" s="943">
        <f>(G116/$G$113)</f>
        <v>0.1273279591140129</v>
      </c>
    </row>
    <row r="117" spans="1:9" x14ac:dyDescent="0.2">
      <c r="A117" s="857" t="s">
        <v>277</v>
      </c>
      <c r="B117" s="858">
        <v>350</v>
      </c>
      <c r="C117" s="859">
        <v>0</v>
      </c>
      <c r="D117" s="865" t="s">
        <v>276</v>
      </c>
      <c r="E117" s="867"/>
      <c r="F117" s="858">
        <v>6950</v>
      </c>
      <c r="G117" s="859">
        <v>300</v>
      </c>
      <c r="H117" s="852">
        <f>(G117-F117)/F117</f>
        <v>-0.95683453237410077</v>
      </c>
      <c r="I117" s="943">
        <f>(G117/$G$113)</f>
        <v>2.938337518015682E-2</v>
      </c>
    </row>
    <row r="118" spans="1:9" x14ac:dyDescent="0.2">
      <c r="A118" s="857" t="s">
        <v>289</v>
      </c>
      <c r="B118" s="858">
        <v>856.548</v>
      </c>
      <c r="C118" s="859">
        <v>0</v>
      </c>
      <c r="D118" s="865" t="s">
        <v>276</v>
      </c>
      <c r="E118" s="867"/>
      <c r="F118" s="858">
        <v>856.548</v>
      </c>
      <c r="G118" s="859">
        <v>0</v>
      </c>
      <c r="H118" s="852" t="s">
        <v>276</v>
      </c>
      <c r="I118" s="943" t="s">
        <v>276</v>
      </c>
    </row>
    <row r="119" spans="1:9" x14ac:dyDescent="0.2">
      <c r="A119" s="841" t="s">
        <v>901</v>
      </c>
      <c r="B119" s="842">
        <f>SUM(B120:B120)</f>
        <v>383.36</v>
      </c>
      <c r="C119" s="843">
        <f>SUM(C120:C120)</f>
        <v>652.21</v>
      </c>
      <c r="D119" s="844">
        <f t="shared" ref="D119:D120" si="20">(C119-B119)/B119</f>
        <v>0.70129904006677801</v>
      </c>
      <c r="E119" s="845"/>
      <c r="F119" s="842">
        <f>SUM(F120:F120)</f>
        <v>11823.705</v>
      </c>
      <c r="G119" s="843">
        <f>SUM(G120:G120)</f>
        <v>9129.2949999999983</v>
      </c>
      <c r="H119" s="846">
        <f>(G119-F119)/F119</f>
        <v>-0.22788203866723686</v>
      </c>
      <c r="I119" s="935">
        <f>SUM(I120:I120)</f>
        <v>1</v>
      </c>
    </row>
    <row r="120" spans="1:9" x14ac:dyDescent="0.2">
      <c r="A120" s="857" t="s">
        <v>277</v>
      </c>
      <c r="B120" s="858">
        <v>383.36</v>
      </c>
      <c r="C120" s="859">
        <v>652.21</v>
      </c>
      <c r="D120" s="865">
        <f t="shared" si="20"/>
        <v>0.70129904006677801</v>
      </c>
      <c r="E120" s="867"/>
      <c r="F120" s="858">
        <v>11823.705</v>
      </c>
      <c r="G120" s="859">
        <v>9129.2949999999983</v>
      </c>
      <c r="H120" s="852">
        <f>(G120-F120)/F120</f>
        <v>-0.22788203866723686</v>
      </c>
      <c r="I120" s="942">
        <f>G120/$G$119</f>
        <v>1</v>
      </c>
    </row>
    <row r="121" spans="1:9" x14ac:dyDescent="0.2">
      <c r="A121" s="841" t="s">
        <v>902</v>
      </c>
      <c r="B121" s="842">
        <f>SUM(B122:B123)</f>
        <v>510.315</v>
      </c>
      <c r="C121" s="843">
        <f>SUM(C122:C123)</f>
        <v>0</v>
      </c>
      <c r="D121" s="844" t="s">
        <v>276</v>
      </c>
      <c r="E121" s="845"/>
      <c r="F121" s="842">
        <f>SUM(F122:F123)</f>
        <v>16019.320000000002</v>
      </c>
      <c r="G121" s="843">
        <f>SUM(G122:G123)</f>
        <v>8182.41</v>
      </c>
      <c r="H121" s="846">
        <f t="shared" ref="H121:H126" si="21">(G121-F121)/F121</f>
        <v>-0.48921614650309758</v>
      </c>
      <c r="I121" s="935">
        <f>SUM(I122:I123)</f>
        <v>1</v>
      </c>
    </row>
    <row r="122" spans="1:9" x14ac:dyDescent="0.2">
      <c r="A122" s="857" t="s">
        <v>277</v>
      </c>
      <c r="B122" s="858">
        <v>510.315</v>
      </c>
      <c r="C122" s="859">
        <v>0</v>
      </c>
      <c r="D122" s="865" t="s">
        <v>276</v>
      </c>
      <c r="E122" s="867"/>
      <c r="F122" s="847">
        <v>15424.145000000002</v>
      </c>
      <c r="G122" s="859">
        <v>7768.8450000000003</v>
      </c>
      <c r="H122" s="852">
        <f t="shared" si="21"/>
        <v>-0.49631924492411095</v>
      </c>
      <c r="I122" s="942">
        <f>G122/$G$121</f>
        <v>0.94945682262316367</v>
      </c>
    </row>
    <row r="123" spans="1:9" x14ac:dyDescent="0.2">
      <c r="A123" s="857" t="s">
        <v>295</v>
      </c>
      <c r="B123" s="858">
        <v>0</v>
      </c>
      <c r="C123" s="859">
        <v>0</v>
      </c>
      <c r="D123" s="865" t="s">
        <v>276</v>
      </c>
      <c r="F123" s="847">
        <v>595.17499999999995</v>
      </c>
      <c r="G123" s="859">
        <v>413.565</v>
      </c>
      <c r="H123" s="852">
        <f t="shared" si="21"/>
        <v>-0.30513714453732088</v>
      </c>
      <c r="I123" s="942">
        <f>G123/$G$121</f>
        <v>5.0543177376836411E-2</v>
      </c>
    </row>
    <row r="124" spans="1:9" x14ac:dyDescent="0.2">
      <c r="A124" s="841" t="s">
        <v>903</v>
      </c>
      <c r="B124" s="842">
        <f>SUM(B125:B126)</f>
        <v>172</v>
      </c>
      <c r="C124" s="843">
        <f>SUM(C125:C126)</f>
        <v>750</v>
      </c>
      <c r="D124" s="844">
        <f>(C124-B124)/B124</f>
        <v>3.36046511627907</v>
      </c>
      <c r="E124" s="845"/>
      <c r="F124" s="842">
        <f>SUM(F125:F126)</f>
        <v>14111.369999999999</v>
      </c>
      <c r="G124" s="843">
        <f>SUM(G125:G126)</f>
        <v>8166</v>
      </c>
      <c r="H124" s="846">
        <f t="shared" si="21"/>
        <v>-0.42131770338386704</v>
      </c>
      <c r="I124" s="935">
        <f>SUM(I125:I126)</f>
        <v>1</v>
      </c>
    </row>
    <row r="125" spans="1:9" x14ac:dyDescent="0.2">
      <c r="A125" s="833" t="s">
        <v>296</v>
      </c>
      <c r="B125" s="847">
        <v>172</v>
      </c>
      <c r="C125" s="848">
        <v>750</v>
      </c>
      <c r="D125" s="865">
        <f>(C125-B125)/B125</f>
        <v>3.36046511627907</v>
      </c>
      <c r="E125" s="866"/>
      <c r="F125" s="847">
        <v>12555.369999999999</v>
      </c>
      <c r="G125" s="848">
        <v>7981</v>
      </c>
      <c r="H125" s="852">
        <f t="shared" si="21"/>
        <v>-0.36433573841312517</v>
      </c>
      <c r="I125" s="942">
        <f>G125/$G$124</f>
        <v>0.9773450893950526</v>
      </c>
    </row>
    <row r="126" spans="1:9" x14ac:dyDescent="0.2">
      <c r="A126" s="833" t="s">
        <v>277</v>
      </c>
      <c r="B126" s="858">
        <v>0</v>
      </c>
      <c r="C126" s="848">
        <v>0</v>
      </c>
      <c r="D126" s="865" t="s">
        <v>276</v>
      </c>
      <c r="E126" s="866"/>
      <c r="F126" s="858">
        <v>1556</v>
      </c>
      <c r="G126" s="848">
        <v>185</v>
      </c>
      <c r="H126" s="852">
        <f t="shared" si="21"/>
        <v>-0.88110539845758351</v>
      </c>
      <c r="I126" s="942">
        <f>G126/$G$124</f>
        <v>2.2654910604947343E-2</v>
      </c>
    </row>
    <row r="127" spans="1:9" x14ac:dyDescent="0.2">
      <c r="A127" s="841" t="s">
        <v>904</v>
      </c>
      <c r="B127" s="842">
        <f>SUM(B128:B129)</f>
        <v>305.7</v>
      </c>
      <c r="C127" s="843">
        <f>SUM(C128:C129)</f>
        <v>704</v>
      </c>
      <c r="D127" s="844">
        <f t="shared" ref="D127:D128" si="22">(C127-B127)/B127</f>
        <v>1.3029113509977102</v>
      </c>
      <c r="E127" s="845"/>
      <c r="F127" s="842">
        <f>SUM(F128:F129)</f>
        <v>1117.4000000000001</v>
      </c>
      <c r="G127" s="843">
        <f>SUM(G128:G129)</f>
        <v>2943</v>
      </c>
      <c r="H127" s="846">
        <f>(G127-F127)/F127</f>
        <v>1.6337927331304813</v>
      </c>
      <c r="I127" s="935">
        <f>SUM(I128:I129)</f>
        <v>1</v>
      </c>
    </row>
    <row r="128" spans="1:9" x14ac:dyDescent="0.2">
      <c r="A128" s="870" t="s">
        <v>283</v>
      </c>
      <c r="B128" s="848">
        <v>305</v>
      </c>
      <c r="C128" s="848">
        <v>704</v>
      </c>
      <c r="D128" s="865">
        <f t="shared" si="22"/>
        <v>1.3081967213114754</v>
      </c>
      <c r="E128" s="867"/>
      <c r="F128" s="858">
        <v>1113.5</v>
      </c>
      <c r="G128" s="859">
        <v>2941</v>
      </c>
      <c r="H128" s="852">
        <f>(G128-F128)/F128</f>
        <v>1.6412213740458015</v>
      </c>
      <c r="I128" s="943">
        <f>G128/$G$127</f>
        <v>0.99932042133876997</v>
      </c>
    </row>
    <row r="129" spans="1:9" x14ac:dyDescent="0.2">
      <c r="A129" s="946" t="s">
        <v>279</v>
      </c>
      <c r="B129" s="848">
        <v>0.7</v>
      </c>
      <c r="C129" s="848">
        <v>0</v>
      </c>
      <c r="D129" s="865" t="s">
        <v>276</v>
      </c>
      <c r="E129" s="867"/>
      <c r="F129" s="858">
        <v>3.9000000000000004</v>
      </c>
      <c r="G129" s="859">
        <v>2</v>
      </c>
      <c r="H129" s="852">
        <f>(G129-F129)/F129</f>
        <v>-0.48717948717948723</v>
      </c>
      <c r="I129" s="943">
        <f>G129/$G$127</f>
        <v>6.7957866123003743E-4</v>
      </c>
    </row>
    <row r="130" spans="1:9" x14ac:dyDescent="0.2">
      <c r="A130" s="841" t="s">
        <v>905</v>
      </c>
      <c r="B130" s="842">
        <f>SUM(B131:B132)</f>
        <v>0</v>
      </c>
      <c r="C130" s="843">
        <f>SUM(C131:C132)</f>
        <v>0</v>
      </c>
      <c r="D130" s="844" t="s">
        <v>276</v>
      </c>
      <c r="E130" s="845"/>
      <c r="F130" s="842">
        <f>SUM(F131)</f>
        <v>0</v>
      </c>
      <c r="G130" s="843">
        <f>SUM(G131)</f>
        <v>1407</v>
      </c>
      <c r="H130" s="846" t="s">
        <v>275</v>
      </c>
      <c r="I130" s="935">
        <f>SUM(I131)</f>
        <v>1</v>
      </c>
    </row>
    <row r="131" spans="1:9" x14ac:dyDescent="0.2">
      <c r="A131" s="833" t="s">
        <v>288</v>
      </c>
      <c r="B131" s="858">
        <v>0</v>
      </c>
      <c r="C131" s="859">
        <v>0</v>
      </c>
      <c r="D131" s="865" t="s">
        <v>276</v>
      </c>
      <c r="E131" s="867"/>
      <c r="F131" s="847">
        <v>0</v>
      </c>
      <c r="G131" s="859">
        <v>1407</v>
      </c>
      <c r="H131" s="852" t="s">
        <v>275</v>
      </c>
      <c r="I131" s="942">
        <f>G130/$G$131</f>
        <v>1</v>
      </c>
    </row>
    <row r="132" spans="1:9" x14ac:dyDescent="0.2">
      <c r="A132" s="841" t="s">
        <v>906</v>
      </c>
      <c r="B132" s="842">
        <f>SUM(B133:B134)</f>
        <v>0</v>
      </c>
      <c r="C132" s="843">
        <f>SUM(C133:C134)</f>
        <v>0</v>
      </c>
      <c r="D132" s="844" t="s">
        <v>276</v>
      </c>
      <c r="E132" s="845"/>
      <c r="F132" s="842">
        <f>SUM(F133:F134)</f>
        <v>252</v>
      </c>
      <c r="G132" s="843">
        <f>SUM(G133:G134)</f>
        <v>454</v>
      </c>
      <c r="H132" s="846">
        <f>(G132-F132)/F132</f>
        <v>0.80158730158730163</v>
      </c>
      <c r="I132" s="935">
        <f>SUM(I133:I134)</f>
        <v>1</v>
      </c>
    </row>
    <row r="133" spans="1:9" x14ac:dyDescent="0.2">
      <c r="A133" s="833" t="s">
        <v>290</v>
      </c>
      <c r="B133" s="858">
        <v>0</v>
      </c>
      <c r="C133" s="859">
        <v>0</v>
      </c>
      <c r="D133" s="865" t="s">
        <v>276</v>
      </c>
      <c r="E133" s="867"/>
      <c r="F133" s="847">
        <v>250</v>
      </c>
      <c r="G133" s="859">
        <v>454</v>
      </c>
      <c r="H133" s="852">
        <f>(G133-F133)/F133</f>
        <v>0.81599999999999995</v>
      </c>
      <c r="I133" s="942">
        <f>G133/$G$132</f>
        <v>1</v>
      </c>
    </row>
    <row r="134" spans="1:9" x14ac:dyDescent="0.2">
      <c r="A134" s="833" t="s">
        <v>277</v>
      </c>
      <c r="B134" s="858">
        <v>0</v>
      </c>
      <c r="C134" s="859">
        <v>0</v>
      </c>
      <c r="D134" s="865" t="s">
        <v>276</v>
      </c>
      <c r="E134" s="867"/>
      <c r="F134" s="847">
        <v>2</v>
      </c>
      <c r="G134" s="859">
        <v>0</v>
      </c>
      <c r="H134" s="871" t="s">
        <v>276</v>
      </c>
      <c r="I134" s="942" t="s">
        <v>276</v>
      </c>
    </row>
    <row r="135" spans="1:9" x14ac:dyDescent="0.2">
      <c r="A135" s="841" t="s">
        <v>907</v>
      </c>
      <c r="B135" s="842">
        <f>SUM(B136:B136)</f>
        <v>9</v>
      </c>
      <c r="C135" s="843">
        <f>SUM(C136:C136)</f>
        <v>29</v>
      </c>
      <c r="D135" s="844">
        <f>(C135-B135)/B135</f>
        <v>2.2222222222222223</v>
      </c>
      <c r="E135" s="845"/>
      <c r="F135" s="842">
        <f>SUM(F136:F136)</f>
        <v>191</v>
      </c>
      <c r="G135" s="843">
        <f>SUM(G136:G136)</f>
        <v>377</v>
      </c>
      <c r="H135" s="846">
        <f>(G135-F135)/F135</f>
        <v>0.97382198952879584</v>
      </c>
      <c r="I135" s="935">
        <f>SUM(I136:I136)</f>
        <v>1</v>
      </c>
    </row>
    <row r="136" spans="1:9" x14ac:dyDescent="0.2">
      <c r="A136" s="869" t="s">
        <v>279</v>
      </c>
      <c r="B136" s="858">
        <v>9</v>
      </c>
      <c r="C136" s="859">
        <v>29</v>
      </c>
      <c r="D136" s="865">
        <f>(C136-B136)/B136</f>
        <v>2.2222222222222223</v>
      </c>
      <c r="E136" s="867"/>
      <c r="F136" s="858">
        <v>191</v>
      </c>
      <c r="G136" s="859">
        <v>377</v>
      </c>
      <c r="H136" s="852">
        <f>(G136-F136)/F136</f>
        <v>0.97382198952879584</v>
      </c>
      <c r="I136" s="943">
        <f>G136/$G$135</f>
        <v>1</v>
      </c>
    </row>
    <row r="137" spans="1:9" x14ac:dyDescent="0.2">
      <c r="A137" s="841" t="s">
        <v>908</v>
      </c>
      <c r="B137" s="842">
        <f>SUM(B138:B138)</f>
        <v>0</v>
      </c>
      <c r="C137" s="843">
        <f>SUM(C138:C138)</f>
        <v>0</v>
      </c>
      <c r="D137" s="844" t="s">
        <v>276</v>
      </c>
      <c r="E137" s="845"/>
      <c r="F137" s="842">
        <f>SUM(F138:F138)</f>
        <v>0</v>
      </c>
      <c r="G137" s="843">
        <f>SUM(G138:G138)</f>
        <v>350.59499999999997</v>
      </c>
      <c r="H137" s="846" t="s">
        <v>275</v>
      </c>
      <c r="I137" s="935">
        <f>SUM(I138:I138)</f>
        <v>1</v>
      </c>
    </row>
    <row r="138" spans="1:9" x14ac:dyDescent="0.2">
      <c r="A138" s="870" t="s">
        <v>277</v>
      </c>
      <c r="B138" s="858">
        <v>0</v>
      </c>
      <c r="C138" s="848">
        <v>0</v>
      </c>
      <c r="D138" s="865" t="s">
        <v>276</v>
      </c>
      <c r="E138" s="867"/>
      <c r="F138" s="858">
        <v>0</v>
      </c>
      <c r="G138" s="859">
        <v>350.59499999999997</v>
      </c>
      <c r="H138" s="852" t="s">
        <v>275</v>
      </c>
      <c r="I138" s="943">
        <f>G138/$G$137</f>
        <v>1</v>
      </c>
    </row>
    <row r="139" spans="1:9" x14ac:dyDescent="0.2">
      <c r="A139" s="841" t="s">
        <v>909</v>
      </c>
      <c r="B139" s="842">
        <f>SUM(B140:B140)</f>
        <v>5</v>
      </c>
      <c r="C139" s="843">
        <f>SUM(C140:C140)</f>
        <v>0</v>
      </c>
      <c r="D139" s="844" t="s">
        <v>276</v>
      </c>
      <c r="E139" s="845"/>
      <c r="F139" s="842">
        <f>SUM(F140:F140)</f>
        <v>11</v>
      </c>
      <c r="G139" s="843">
        <f>SUM(G140:G140)</f>
        <v>83</v>
      </c>
      <c r="H139" s="846">
        <f>(G139-F139)/F139</f>
        <v>6.5454545454545459</v>
      </c>
      <c r="I139" s="935">
        <f>SUM(I140:I140)</f>
        <v>1</v>
      </c>
    </row>
    <row r="140" spans="1:9" x14ac:dyDescent="0.2">
      <c r="A140" s="857" t="s">
        <v>285</v>
      </c>
      <c r="B140" s="858">
        <v>5</v>
      </c>
      <c r="C140" s="859">
        <v>0</v>
      </c>
      <c r="D140" s="865" t="s">
        <v>276</v>
      </c>
      <c r="E140" s="860"/>
      <c r="F140" s="858">
        <v>11</v>
      </c>
      <c r="G140" s="859">
        <v>83</v>
      </c>
      <c r="H140" s="852">
        <f>(G140-F140)/F140</f>
        <v>6.5454545454545459</v>
      </c>
      <c r="I140" s="939">
        <f>G139/$G$140</f>
        <v>1</v>
      </c>
    </row>
    <row r="141" spans="1:9" x14ac:dyDescent="0.2">
      <c r="A141" s="841" t="s">
        <v>910</v>
      </c>
      <c r="B141" s="842">
        <f>SUM(B142:B142)</f>
        <v>1</v>
      </c>
      <c r="C141" s="843">
        <f>SUM(C142:C142)</f>
        <v>2</v>
      </c>
      <c r="D141" s="844">
        <f>(C141-B141)/B141</f>
        <v>1</v>
      </c>
      <c r="E141" s="845"/>
      <c r="F141" s="842">
        <f>SUM(F142:F142)</f>
        <v>20</v>
      </c>
      <c r="G141" s="843">
        <f>SUM(G142:G142)</f>
        <v>23</v>
      </c>
      <c r="H141" s="846">
        <f>(G141-F141)/F141</f>
        <v>0.15</v>
      </c>
      <c r="I141" s="935">
        <f>SUM(I142:I142)</f>
        <v>1</v>
      </c>
    </row>
    <row r="142" spans="1:9" x14ac:dyDescent="0.2">
      <c r="A142" s="833" t="s">
        <v>277</v>
      </c>
      <c r="B142" s="858">
        <v>1</v>
      </c>
      <c r="C142" s="859">
        <v>2</v>
      </c>
      <c r="D142" s="865">
        <f>(C142-B142)/B142</f>
        <v>1</v>
      </c>
      <c r="E142" s="867"/>
      <c r="F142" s="862">
        <v>20</v>
      </c>
      <c r="G142" s="859">
        <v>23</v>
      </c>
      <c r="H142" s="852">
        <f>(G142-F142)/F142</f>
        <v>0.15</v>
      </c>
      <c r="I142" s="943">
        <f>(G142/G141)</f>
        <v>1</v>
      </c>
    </row>
    <row r="143" spans="1:9" ht="63.75" customHeight="1" x14ac:dyDescent="0.2">
      <c r="A143" s="1015" t="s">
        <v>911</v>
      </c>
      <c r="B143" s="1015"/>
      <c r="C143" s="1015"/>
      <c r="D143" s="1015"/>
      <c r="E143" s="1015"/>
      <c r="F143" s="1015"/>
      <c r="G143" s="1015"/>
      <c r="H143" s="1015"/>
      <c r="I143" s="1015"/>
    </row>
    <row r="144" spans="1:9" ht="15" x14ac:dyDescent="0.25">
      <c r="B144" s="95"/>
      <c r="C144" s="95"/>
      <c r="D144"/>
      <c r="E144"/>
      <c r="F144" s="95"/>
      <c r="G144" s="95"/>
      <c r="H144"/>
      <c r="I144"/>
    </row>
    <row r="145" spans="2:9" ht="15" x14ac:dyDescent="0.25">
      <c r="B145" s="95"/>
      <c r="C145" s="95"/>
      <c r="D145" s="95"/>
      <c r="E145" s="95"/>
      <c r="F145" s="95"/>
      <c r="G145" s="95"/>
      <c r="H145"/>
      <c r="I145"/>
    </row>
    <row r="146" spans="2:9" s="872" customFormat="1" ht="15" x14ac:dyDescent="0.25">
      <c r="B146" s="913"/>
      <c r="C146" s="913"/>
      <c r="D146" s="913"/>
      <c r="E146" s="913"/>
      <c r="F146" s="913"/>
      <c r="G146" s="913"/>
      <c r="H146"/>
      <c r="I146"/>
    </row>
    <row r="147" spans="2:9" ht="15" x14ac:dyDescent="0.25">
      <c r="B147" s="297"/>
      <c r="C147" s="297"/>
      <c r="D147" s="297"/>
      <c r="E147" s="297"/>
      <c r="F147" s="297"/>
      <c r="G147" s="297"/>
      <c r="H147"/>
      <c r="I147"/>
    </row>
    <row r="148" spans="2:9" ht="15" x14ac:dyDescent="0.25">
      <c r="B148"/>
      <c r="C148"/>
      <c r="D148"/>
      <c r="E148"/>
      <c r="F148"/>
      <c r="G148"/>
      <c r="H148"/>
      <c r="I148"/>
    </row>
  </sheetData>
  <mergeCells count="3">
    <mergeCell ref="B4:D4"/>
    <mergeCell ref="F4:I4"/>
    <mergeCell ref="A143:I143"/>
  </mergeCells>
  <pageMargins left="0.7" right="0.7" top="0.75" bottom="0.75" header="0.3" footer="0.3"/>
  <pageSetup paperSize="9" scale="40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DA1013-EEDB-40DE-93B0-B97B4891F5E1}">
  <sheetPr>
    <tabColor rgb="FF002060"/>
    <pageSetUpPr fitToPage="1"/>
  </sheetPr>
  <dimension ref="A1:I14"/>
  <sheetViews>
    <sheetView showGridLines="0" view="pageBreakPreview" zoomScaleNormal="100" zoomScaleSheetLayoutView="100" workbookViewId="0"/>
  </sheetViews>
  <sheetFormatPr baseColWidth="10" defaultColWidth="11.42578125" defaultRowHeight="15" x14ac:dyDescent="0.25"/>
  <cols>
    <col min="1" max="1" width="33.140625" style="877" customWidth="1"/>
    <col min="2" max="2" width="8.42578125" style="877" customWidth="1"/>
    <col min="3" max="3" width="7.42578125" style="877" bestFit="1" customWidth="1"/>
    <col min="4" max="4" width="8.5703125" style="877" bestFit="1" customWidth="1"/>
    <col min="5" max="5" width="11.42578125" style="877"/>
    <col min="6" max="6" width="8.42578125" style="877" customWidth="1"/>
    <col min="7" max="7" width="9.7109375" style="877" customWidth="1"/>
    <col min="8" max="8" width="9.42578125" style="877" customWidth="1"/>
    <col min="9" max="9" width="7.5703125" style="877" customWidth="1"/>
    <col min="10" max="10" width="2.7109375" style="877" customWidth="1"/>
    <col min="11" max="16384" width="11.42578125" style="877"/>
  </cols>
  <sheetData>
    <row r="1" spans="1:9" s="833" customFormat="1" ht="12.75" x14ac:dyDescent="0.2">
      <c r="A1" s="832" t="s">
        <v>912</v>
      </c>
    </row>
    <row r="2" spans="1:9" s="833" customFormat="1" ht="15.75" x14ac:dyDescent="0.25">
      <c r="A2" s="834" t="s">
        <v>913</v>
      </c>
    </row>
    <row r="4" spans="1:9" s="833" customFormat="1" ht="12.75" x14ac:dyDescent="0.2">
      <c r="A4" s="835"/>
      <c r="B4" s="1012" t="s">
        <v>794</v>
      </c>
      <c r="C4" s="1012"/>
      <c r="D4" s="1012"/>
      <c r="E4" s="836"/>
      <c r="F4" s="1012" t="s">
        <v>795</v>
      </c>
      <c r="G4" s="1012"/>
      <c r="H4" s="1012"/>
      <c r="I4" s="1012"/>
    </row>
    <row r="5" spans="1:9" ht="15.75" customHeight="1" x14ac:dyDescent="0.25">
      <c r="A5" s="873" t="s">
        <v>914</v>
      </c>
      <c r="B5" s="874">
        <v>2023</v>
      </c>
      <c r="C5" s="875">
        <v>2024</v>
      </c>
      <c r="D5" s="876" t="s">
        <v>877</v>
      </c>
      <c r="E5" s="875"/>
      <c r="F5" s="874">
        <v>2023</v>
      </c>
      <c r="G5" s="875">
        <v>2024</v>
      </c>
      <c r="H5" s="875" t="s">
        <v>877</v>
      </c>
      <c r="I5" s="876" t="s">
        <v>716</v>
      </c>
    </row>
    <row r="6" spans="1:9" x14ac:dyDescent="0.25">
      <c r="A6" s="878" t="s">
        <v>870</v>
      </c>
      <c r="B6" s="879">
        <f>SUM(B7:B10)</f>
        <v>12894.48</v>
      </c>
      <c r="C6" s="880">
        <f>SUM(C7:C10)</f>
        <v>10814.060000000001</v>
      </c>
      <c r="D6" s="881">
        <f t="shared" ref="D6:D12" si="0">(C6-B6)/B6</f>
        <v>-0.16134190754493383</v>
      </c>
      <c r="E6" s="882"/>
      <c r="F6" s="879">
        <f>SUM(F7:F10)</f>
        <v>137525.18899999998</v>
      </c>
      <c r="G6" s="880">
        <f>SUM(G7:G10)</f>
        <v>134156.70199999999</v>
      </c>
      <c r="H6" s="883">
        <f>(G6-F6)/F6</f>
        <v>-2.4493600223301597E-2</v>
      </c>
      <c r="I6" s="881">
        <f>SUM(I7:I10)</f>
        <v>1</v>
      </c>
    </row>
    <row r="7" spans="1:9" x14ac:dyDescent="0.25">
      <c r="A7" s="884" t="s">
        <v>292</v>
      </c>
      <c r="B7" s="885">
        <v>8797.7999999999993</v>
      </c>
      <c r="C7" s="886">
        <v>8584.52</v>
      </c>
      <c r="D7" s="861">
        <f t="shared" si="0"/>
        <v>-2.4242424242424111E-2</v>
      </c>
      <c r="E7" s="887"/>
      <c r="F7" s="885">
        <v>86540.118999999992</v>
      </c>
      <c r="G7" s="886">
        <v>98592.010000000009</v>
      </c>
      <c r="H7" s="888">
        <f t="shared" ref="H7:H12" si="1">(G7-F7)/F7</f>
        <v>0.13926362869919348</v>
      </c>
      <c r="I7" s="861">
        <f>G7/$G$6</f>
        <v>0.73490186125774037</v>
      </c>
    </row>
    <row r="8" spans="1:9" x14ac:dyDescent="0.25">
      <c r="A8" s="889" t="s">
        <v>289</v>
      </c>
      <c r="B8" s="885">
        <v>1945.8</v>
      </c>
      <c r="C8" s="886">
        <v>1708.5</v>
      </c>
      <c r="D8" s="861">
        <f t="shared" si="0"/>
        <v>-0.12195497995683008</v>
      </c>
      <c r="E8" s="887"/>
      <c r="F8" s="885">
        <v>22279.8</v>
      </c>
      <c r="G8" s="886">
        <v>21079.179999999997</v>
      </c>
      <c r="H8" s="888">
        <f t="shared" si="1"/>
        <v>-5.3888275478236013E-2</v>
      </c>
      <c r="I8" s="861">
        <f t="shared" ref="I8:I10" si="2">G8/$G$6</f>
        <v>0.15712357031555529</v>
      </c>
    </row>
    <row r="9" spans="1:9" x14ac:dyDescent="0.25">
      <c r="A9" s="884" t="s">
        <v>278</v>
      </c>
      <c r="B9" s="885">
        <v>1880.88</v>
      </c>
      <c r="C9" s="886">
        <v>341.04</v>
      </c>
      <c r="D9" s="861">
        <f t="shared" si="0"/>
        <v>-0.81868061758325894</v>
      </c>
      <c r="E9" s="887"/>
      <c r="F9" s="885">
        <v>22788.27</v>
      </c>
      <c r="G9" s="886">
        <v>11425.511999999999</v>
      </c>
      <c r="H9" s="888">
        <f t="shared" si="1"/>
        <v>-0.49862310741447252</v>
      </c>
      <c r="I9" s="861">
        <f t="shared" si="2"/>
        <v>8.5165420956755472E-2</v>
      </c>
    </row>
    <row r="10" spans="1:9" x14ac:dyDescent="0.25">
      <c r="A10" s="884" t="s">
        <v>280</v>
      </c>
      <c r="B10" s="885">
        <v>270</v>
      </c>
      <c r="C10" s="886">
        <v>180</v>
      </c>
      <c r="D10" s="861">
        <f t="shared" si="0"/>
        <v>-0.33333333333333331</v>
      </c>
      <c r="E10" s="887"/>
      <c r="F10" s="885">
        <v>5917</v>
      </c>
      <c r="G10" s="886">
        <v>3060</v>
      </c>
      <c r="H10" s="888">
        <f t="shared" si="1"/>
        <v>-0.48284603684299476</v>
      </c>
      <c r="I10" s="861">
        <f t="shared" si="2"/>
        <v>2.2809147469948988E-2</v>
      </c>
    </row>
    <row r="11" spans="1:9" x14ac:dyDescent="0.25">
      <c r="A11" s="890" t="s">
        <v>871</v>
      </c>
      <c r="B11" s="891">
        <f>SUM(B12:B12)</f>
        <v>8104</v>
      </c>
      <c r="C11" s="892">
        <f>SUM(C12:C12)</f>
        <v>7806.3119999999999</v>
      </c>
      <c r="D11" s="881">
        <f>(C11-B11)/B11</f>
        <v>-3.6733464955577506E-2</v>
      </c>
      <c r="E11" s="845"/>
      <c r="F11" s="891">
        <f>SUM(F12:F12)</f>
        <v>95838.532000000007</v>
      </c>
      <c r="G11" s="892">
        <f>SUM(G12:G12)</f>
        <v>85717.275999999983</v>
      </c>
      <c r="H11" s="893">
        <f>(G11-F11)/F11</f>
        <v>-0.10560737720815697</v>
      </c>
      <c r="I11" s="844">
        <f>SUM(I12:I12)</f>
        <v>1</v>
      </c>
    </row>
    <row r="12" spans="1:9" x14ac:dyDescent="0.25">
      <c r="A12" s="884" t="s">
        <v>278</v>
      </c>
      <c r="B12" s="894">
        <v>8104</v>
      </c>
      <c r="C12" s="895">
        <v>7806.3119999999999</v>
      </c>
      <c r="D12" s="896">
        <f t="shared" si="0"/>
        <v>-3.6733464955577506E-2</v>
      </c>
      <c r="E12" s="864"/>
      <c r="F12" s="894">
        <v>95838.532000000007</v>
      </c>
      <c r="G12" s="895">
        <v>85717.275999999983</v>
      </c>
      <c r="H12" s="897">
        <f t="shared" si="1"/>
        <v>-0.10560737720815697</v>
      </c>
      <c r="I12" s="898">
        <f>G12/$G$11</f>
        <v>1</v>
      </c>
    </row>
    <row r="13" spans="1:9" s="899" customFormat="1" ht="33" customHeight="1" x14ac:dyDescent="0.25">
      <c r="A13" s="1016" t="s">
        <v>872</v>
      </c>
      <c r="B13" s="1016"/>
      <c r="C13" s="1016"/>
      <c r="D13" s="1016"/>
      <c r="E13" s="1016"/>
      <c r="F13" s="1016"/>
      <c r="G13" s="1016"/>
      <c r="H13" s="1016"/>
      <c r="I13" s="1016"/>
    </row>
    <row r="14" spans="1:9" x14ac:dyDescent="0.25">
      <c r="A14" s="900" t="s">
        <v>915</v>
      </c>
      <c r="B14" s="900"/>
      <c r="C14" s="900"/>
      <c r="D14" s="900"/>
      <c r="E14" s="900"/>
      <c r="F14" s="901"/>
      <c r="G14" s="902"/>
      <c r="H14" s="902"/>
      <c r="I14" s="902"/>
    </row>
  </sheetData>
  <mergeCells count="3">
    <mergeCell ref="B4:D4"/>
    <mergeCell ref="F4:I4"/>
    <mergeCell ref="A13:I13"/>
  </mergeCells>
  <pageMargins left="0.7" right="0.7" top="0.75" bottom="0.75" header="0.3" footer="0.3"/>
  <pageSetup paperSize="9" scale="82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B62CC-8F2A-4E88-A900-467EAA7E5260}">
  <sheetPr codeName="Hoja8">
    <tabColor rgb="FF002060"/>
  </sheetPr>
  <dimension ref="A1:K59"/>
  <sheetViews>
    <sheetView showGridLines="0" view="pageBreakPreview" zoomScaleNormal="130" zoomScaleSheetLayoutView="100" workbookViewId="0"/>
  </sheetViews>
  <sheetFormatPr baseColWidth="10" defaultColWidth="11.5703125" defaultRowHeight="12.75" x14ac:dyDescent="0.2"/>
  <cols>
    <col min="1" max="1" width="13" style="7" customWidth="1"/>
    <col min="2" max="2" width="16" style="7" customWidth="1"/>
    <col min="3" max="3" width="19.5703125" style="8" customWidth="1"/>
    <col min="4" max="7" width="16" style="8" customWidth="1"/>
    <col min="8" max="8" width="17" style="8" customWidth="1"/>
    <col min="9" max="9" width="21.42578125" style="8" customWidth="1"/>
    <col min="10" max="10" width="19" style="6" customWidth="1"/>
    <col min="11" max="11" width="3.140625" style="6" customWidth="1"/>
    <col min="12" max="16384" width="11.5703125" style="6"/>
  </cols>
  <sheetData>
    <row r="1" spans="1:10" x14ac:dyDescent="0.2">
      <c r="A1" s="73" t="s">
        <v>262</v>
      </c>
    </row>
    <row r="2" spans="1:10" ht="15.75" x14ac:dyDescent="0.25">
      <c r="A2" s="74" t="s">
        <v>263</v>
      </c>
      <c r="G2" s="75"/>
    </row>
    <row r="3" spans="1:10" x14ac:dyDescent="0.2">
      <c r="A3" s="76"/>
      <c r="B3" s="8"/>
    </row>
    <row r="4" spans="1:10" x14ac:dyDescent="0.2">
      <c r="A4" s="77" t="s">
        <v>238</v>
      </c>
      <c r="B4" s="78" t="s">
        <v>264</v>
      </c>
      <c r="C4" s="78" t="s">
        <v>593</v>
      </c>
      <c r="D4" s="78" t="s">
        <v>265</v>
      </c>
      <c r="E4" s="78" t="s">
        <v>266</v>
      </c>
      <c r="F4" s="78" t="s">
        <v>267</v>
      </c>
      <c r="G4" s="78" t="s">
        <v>268</v>
      </c>
      <c r="H4" s="78" t="s">
        <v>269</v>
      </c>
      <c r="I4" s="78" t="s">
        <v>270</v>
      </c>
    </row>
    <row r="5" spans="1:10" ht="13.5" thickBot="1" x14ac:dyDescent="0.25">
      <c r="A5" s="79"/>
      <c r="B5" s="80" t="s">
        <v>271</v>
      </c>
      <c r="C5" s="80" t="s">
        <v>271</v>
      </c>
      <c r="D5" s="80" t="s">
        <v>271</v>
      </c>
      <c r="E5" s="80" t="s">
        <v>272</v>
      </c>
      <c r="F5" s="80" t="s">
        <v>273</v>
      </c>
      <c r="G5" s="80" t="s">
        <v>273</v>
      </c>
      <c r="H5" s="80" t="s">
        <v>273</v>
      </c>
      <c r="I5" s="80" t="s">
        <v>273</v>
      </c>
    </row>
    <row r="6" spans="1:10" x14ac:dyDescent="0.2">
      <c r="A6" s="7">
        <v>2014</v>
      </c>
      <c r="B6" s="81">
        <v>2.3821573718054097E-2</v>
      </c>
      <c r="C6" s="81">
        <v>-2.18956096652741E-2</v>
      </c>
      <c r="D6" s="81">
        <v>3.2459610352057106E-2</v>
      </c>
      <c r="E6" s="82">
        <v>2.8387441197691206</v>
      </c>
      <c r="F6" s="83">
        <v>39532.682886367103</v>
      </c>
      <c r="G6" s="83">
        <v>21209.019616138499</v>
      </c>
      <c r="H6" s="83">
        <v>41037.789363793097</v>
      </c>
      <c r="I6" s="83">
        <v>-1505.1064774259601</v>
      </c>
    </row>
    <row r="7" spans="1:10" x14ac:dyDescent="0.2">
      <c r="A7" s="7">
        <v>2015</v>
      </c>
      <c r="B7" s="81">
        <v>3.2522447721845101E-2</v>
      </c>
      <c r="C7" s="81">
        <v>0.15711909315762498</v>
      </c>
      <c r="D7" s="81">
        <v>3.5478487642526903E-2</v>
      </c>
      <c r="E7" s="82">
        <v>3.1853143181818182</v>
      </c>
      <c r="F7" s="83">
        <v>34414.354525306197</v>
      </c>
      <c r="G7" s="83">
        <v>19648.602311644299</v>
      </c>
      <c r="H7" s="83">
        <v>37326.428940793099</v>
      </c>
      <c r="I7" s="83">
        <v>-2912.0744154869499</v>
      </c>
    </row>
    <row r="8" spans="1:10" x14ac:dyDescent="0.2">
      <c r="A8" s="7">
        <v>2016</v>
      </c>
      <c r="B8" s="81">
        <v>3.9533187152076696E-2</v>
      </c>
      <c r="C8" s="81">
        <v>0.21185682121264002</v>
      </c>
      <c r="D8" s="81">
        <v>3.5930838949936296E-2</v>
      </c>
      <c r="E8" s="82">
        <v>3.3754258259284575</v>
      </c>
      <c r="F8" s="83">
        <v>37081.738042331803</v>
      </c>
      <c r="G8" s="83">
        <v>22461.1666898287</v>
      </c>
      <c r="H8" s="83">
        <v>35124.038088793102</v>
      </c>
      <c r="I8" s="83">
        <v>1957.6999535387199</v>
      </c>
    </row>
    <row r="9" spans="1:10" x14ac:dyDescent="0.2">
      <c r="A9" s="7">
        <v>2017</v>
      </c>
      <c r="B9" s="81">
        <v>2.5188354423313498E-2</v>
      </c>
      <c r="C9" s="81">
        <v>4.4758098036394196E-2</v>
      </c>
      <c r="D9" s="81">
        <v>2.8038318234279099E-2</v>
      </c>
      <c r="E9" s="82">
        <v>3.2607222536055787</v>
      </c>
      <c r="F9" s="83">
        <v>45421.593444473598</v>
      </c>
      <c r="G9" s="83">
        <v>28169.351245410398</v>
      </c>
      <c r="H9" s="83">
        <v>38717.715184793102</v>
      </c>
      <c r="I9" s="83">
        <v>6703.8782596805104</v>
      </c>
      <c r="J9" s="84"/>
    </row>
    <row r="10" spans="1:10" x14ac:dyDescent="0.2">
      <c r="A10" s="7">
        <v>2018</v>
      </c>
      <c r="B10" s="81">
        <v>3.9693513413649996E-2</v>
      </c>
      <c r="C10" s="81">
        <v>-1.7379804396201001E-2</v>
      </c>
      <c r="D10" s="81">
        <v>1.3167105478321199E-2</v>
      </c>
      <c r="E10" s="82">
        <v>3.2870557386838311</v>
      </c>
      <c r="F10" s="83">
        <v>49066.4758077562</v>
      </c>
      <c r="G10" s="83">
        <v>29527.8718662379</v>
      </c>
      <c r="H10" s="83">
        <v>41865.579926424798</v>
      </c>
      <c r="I10" s="83">
        <v>7200.8958813313402</v>
      </c>
    </row>
    <row r="11" spans="1:10" x14ac:dyDescent="0.2">
      <c r="A11" s="7">
        <v>2019</v>
      </c>
      <c r="B11" s="81">
        <v>2.2406317687504899E-2</v>
      </c>
      <c r="C11" s="81">
        <v>-8.4058223146084299E-3</v>
      </c>
      <c r="D11" s="81">
        <v>2.1358458196351501E-2</v>
      </c>
      <c r="E11" s="82">
        <v>3.3371626461038972</v>
      </c>
      <c r="F11" s="83">
        <v>47980.454822131302</v>
      </c>
      <c r="G11" s="83">
        <v>28943.4942510078</v>
      </c>
      <c r="H11" s="83">
        <v>41101.171581793104</v>
      </c>
      <c r="I11" s="83">
        <v>6879.2832403381599</v>
      </c>
      <c r="J11" s="84"/>
    </row>
    <row r="12" spans="1:10" x14ac:dyDescent="0.2">
      <c r="A12" s="7">
        <v>2020</v>
      </c>
      <c r="B12" s="81">
        <v>-0.10869640782649301</v>
      </c>
      <c r="C12" s="81">
        <v>-0.138408994233199</v>
      </c>
      <c r="D12" s="81">
        <v>1.8273026524989598E-2</v>
      </c>
      <c r="E12" s="82">
        <v>3.4957341089466101</v>
      </c>
      <c r="F12" s="83">
        <v>42825.601105662798</v>
      </c>
      <c r="G12" s="83">
        <v>26574.053251754802</v>
      </c>
      <c r="H12" s="83">
        <v>34723.999964000002</v>
      </c>
      <c r="I12" s="83">
        <v>8101.6011416628098</v>
      </c>
      <c r="J12" s="84"/>
    </row>
    <row r="13" spans="1:10" x14ac:dyDescent="0.2">
      <c r="A13" s="7">
        <v>2021</v>
      </c>
      <c r="B13" s="81">
        <v>0.13361255655593099</v>
      </c>
      <c r="C13" s="81">
        <v>0.104823603063184</v>
      </c>
      <c r="D13" s="81">
        <v>3.9790147813012704E-2</v>
      </c>
      <c r="E13" s="82">
        <v>3.881209209329318</v>
      </c>
      <c r="F13" s="83">
        <v>63114.118479664903</v>
      </c>
      <c r="G13" s="83">
        <v>40575.4535347946</v>
      </c>
      <c r="H13" s="83">
        <v>47999.201612999997</v>
      </c>
      <c r="I13" s="83">
        <v>15114.9168666649</v>
      </c>
      <c r="J13" s="84"/>
    </row>
    <row r="14" spans="1:10" x14ac:dyDescent="0.2">
      <c r="A14" s="7">
        <v>2022</v>
      </c>
      <c r="B14" s="81">
        <v>2.80880197362352E-2</v>
      </c>
      <c r="C14" s="81">
        <v>-4.2501612400386101E-4</v>
      </c>
      <c r="D14" s="81">
        <v>7.8772358191569691E-2</v>
      </c>
      <c r="E14" s="82">
        <v>3.8354570050703161</v>
      </c>
      <c r="F14" s="83">
        <v>66167.115089779501</v>
      </c>
      <c r="G14" s="83">
        <v>39198.941581375497</v>
      </c>
      <c r="H14" s="83">
        <v>56000.712683999998</v>
      </c>
      <c r="I14" s="83">
        <v>10166.4024057795</v>
      </c>
      <c r="J14" s="84"/>
    </row>
    <row r="15" spans="1:10" x14ac:dyDescent="0.2">
      <c r="A15" s="7">
        <v>2023</v>
      </c>
      <c r="B15" s="81">
        <v>-4.0395785351366002E-3</v>
      </c>
      <c r="C15" s="81">
        <v>9.279287213033649E-2</v>
      </c>
      <c r="D15" s="81">
        <v>6.2643406421915293E-2</v>
      </c>
      <c r="E15" s="82">
        <v>3.7441231429240105</v>
      </c>
      <c r="F15" s="83">
        <v>67518.106566501097</v>
      </c>
      <c r="G15" s="83">
        <v>43983.263030438298</v>
      </c>
      <c r="H15" s="83">
        <v>49840.113785000001</v>
      </c>
      <c r="I15" s="83">
        <v>17677.9927815011</v>
      </c>
      <c r="J15" s="84"/>
    </row>
    <row r="16" spans="1:10" x14ac:dyDescent="0.2">
      <c r="A16" s="85">
        <v>2024</v>
      </c>
      <c r="B16" s="86"/>
      <c r="C16" s="86"/>
      <c r="D16" s="86"/>
      <c r="E16" s="86"/>
      <c r="F16" s="86"/>
      <c r="G16" s="86"/>
      <c r="H16" s="86"/>
      <c r="I16" s="86"/>
    </row>
    <row r="17" spans="1:11" x14ac:dyDescent="0.2">
      <c r="A17" s="87" t="s">
        <v>239</v>
      </c>
      <c r="B17" s="81">
        <v>1.5361090013922201E-2</v>
      </c>
      <c r="C17" s="81">
        <v>5.6792065139696896E-2</v>
      </c>
      <c r="D17" s="81">
        <v>3.0239217482685498E-2</v>
      </c>
      <c r="E17" s="82">
        <v>3.7407428571428598</v>
      </c>
      <c r="F17" s="83">
        <v>5395.8992705088804</v>
      </c>
      <c r="G17" s="83">
        <v>3200.1852495737403</v>
      </c>
      <c r="H17" s="83">
        <v>3923.8124309999998</v>
      </c>
      <c r="I17" s="83">
        <v>1472.0868395088801</v>
      </c>
      <c r="J17" s="88"/>
    </row>
    <row r="18" spans="1:11" x14ac:dyDescent="0.2">
      <c r="A18" s="87" t="s">
        <v>240</v>
      </c>
      <c r="B18" s="81">
        <v>3.1674413175907495E-2</v>
      </c>
      <c r="C18" s="81">
        <v>0.18680898559439499</v>
      </c>
      <c r="D18" s="81">
        <v>3.2940669603218405E-2</v>
      </c>
      <c r="E18" s="82">
        <v>3.8279380952381001</v>
      </c>
      <c r="F18" s="83">
        <v>5461.5574914806602</v>
      </c>
      <c r="G18" s="83">
        <v>3579.7372632619399</v>
      </c>
      <c r="H18" s="83">
        <v>3836.539053</v>
      </c>
      <c r="I18" s="83">
        <v>1625.0184384806601</v>
      </c>
      <c r="J18" s="88"/>
    </row>
    <row r="19" spans="1:11" x14ac:dyDescent="0.2">
      <c r="A19" s="87" t="s">
        <v>707</v>
      </c>
      <c r="B19" s="81">
        <v>-3.6743575260834798E-3</v>
      </c>
      <c r="C19" s="81">
        <v>4.7016653116885798E-2</v>
      </c>
      <c r="D19" s="81">
        <v>3.0450459259390498E-2</v>
      </c>
      <c r="E19" s="82">
        <v>3.7089894736842099</v>
      </c>
      <c r="F19" s="83">
        <v>5713.1097643871699</v>
      </c>
      <c r="G19" s="83">
        <v>3966.2575423240301</v>
      </c>
      <c r="H19" s="83">
        <v>4111.0031660000004</v>
      </c>
      <c r="I19" s="83">
        <v>1602.1065983871699</v>
      </c>
      <c r="J19" s="88"/>
    </row>
    <row r="20" spans="1:11" x14ac:dyDescent="0.2">
      <c r="A20" s="87" t="s">
        <v>711</v>
      </c>
      <c r="B20" s="81">
        <v>5.4224852342950297E-2</v>
      </c>
      <c r="C20" s="81">
        <v>-4.0797714397886403E-2</v>
      </c>
      <c r="D20" s="81">
        <v>2.4220761779280502E-2</v>
      </c>
      <c r="E20" s="82">
        <v>3.7150318181818198</v>
      </c>
      <c r="F20" s="83">
        <v>5123.56771478869</v>
      </c>
      <c r="G20" s="83">
        <v>3553.5158772984801</v>
      </c>
      <c r="H20" s="83">
        <v>4327.4673279999997</v>
      </c>
      <c r="I20" s="83">
        <v>796.10038678868796</v>
      </c>
      <c r="J20" s="88"/>
    </row>
    <row r="21" spans="1:11" x14ac:dyDescent="0.2">
      <c r="A21" s="87" t="s">
        <v>719</v>
      </c>
      <c r="B21" s="81">
        <v>5.2517657453208903E-2</v>
      </c>
      <c r="C21" s="81">
        <v>2.7487859714601402E-2</v>
      </c>
      <c r="D21" s="81">
        <v>2.0049383595868799E-2</v>
      </c>
      <c r="E21" s="82">
        <v>3.7317272727272699</v>
      </c>
      <c r="F21" s="83">
        <v>6202.0093286770098</v>
      </c>
      <c r="G21" s="83">
        <v>4311.9417135783106</v>
      </c>
      <c r="H21" s="83">
        <v>4302.6920309999996</v>
      </c>
      <c r="I21" s="83">
        <v>1899.3172976770099</v>
      </c>
      <c r="J21" s="88"/>
    </row>
    <row r="22" spans="1:11" x14ac:dyDescent="0.2">
      <c r="A22" s="87" t="s">
        <v>738</v>
      </c>
      <c r="B22" s="81">
        <v>2.6913348367800399E-3</v>
      </c>
      <c r="C22" s="81">
        <v>-7.8042477704810195E-2</v>
      </c>
      <c r="D22" s="81">
        <v>2.2853822569879098E-2</v>
      </c>
      <c r="E22" s="82">
        <v>3.7867052631578999</v>
      </c>
      <c r="F22" s="83">
        <v>6333.7546569302403</v>
      </c>
      <c r="G22" s="83">
        <v>4146.2496231048399</v>
      </c>
      <c r="H22" s="83">
        <v>3873.8884589999998</v>
      </c>
      <c r="I22" s="83">
        <v>2459.8661979302401</v>
      </c>
      <c r="J22" s="88"/>
    </row>
    <row r="23" spans="1:11" x14ac:dyDescent="0.2">
      <c r="A23" s="87" t="s">
        <v>749</v>
      </c>
      <c r="B23" s="81">
        <v>4.5774203928375598E-2</v>
      </c>
      <c r="C23" s="81">
        <v>9.43038551344858E-3</v>
      </c>
      <c r="D23" s="81">
        <v>2.1276637869709E-2</v>
      </c>
      <c r="E23" s="82">
        <v>3.764135</v>
      </c>
      <c r="F23" s="83">
        <v>6905.1842907051996</v>
      </c>
      <c r="G23" s="83">
        <v>4220.6295709196302</v>
      </c>
      <c r="H23" s="83">
        <v>4536.982908</v>
      </c>
      <c r="I23" s="83">
        <v>2368.2013827052001</v>
      </c>
      <c r="J23" s="88"/>
    </row>
    <row r="24" spans="1:11" x14ac:dyDescent="0.2">
      <c r="A24" s="87" t="s">
        <v>752</v>
      </c>
      <c r="B24" s="81">
        <v>3.6914553041058402E-2</v>
      </c>
      <c r="C24" s="81">
        <v>8.8133058633189598E-2</v>
      </c>
      <c r="D24" s="81">
        <v>2.03409700303861E-2</v>
      </c>
      <c r="E24" s="82">
        <v>3.7418499999999999</v>
      </c>
      <c r="F24" s="83">
        <v>6767.8495505005203</v>
      </c>
      <c r="G24" s="83">
        <v>4317.6870920902402</v>
      </c>
      <c r="H24" s="83">
        <v>4762.7782539999998</v>
      </c>
      <c r="I24" s="83">
        <v>2005.07129650052</v>
      </c>
      <c r="J24" s="88"/>
    </row>
    <row r="25" spans="1:11" x14ac:dyDescent="0.2">
      <c r="A25" s="87" t="s">
        <v>760</v>
      </c>
      <c r="B25" s="81">
        <v>3.16039332870858E-2</v>
      </c>
      <c r="C25" s="81">
        <v>1.7324730200934699E-2</v>
      </c>
      <c r="D25" s="81">
        <v>1.7750105359685898E-2</v>
      </c>
      <c r="E25" s="82">
        <v>3.7689619047619001</v>
      </c>
      <c r="F25" s="83">
        <v>6640.2259655678699</v>
      </c>
      <c r="G25" s="83">
        <v>4165.1901907817</v>
      </c>
      <c r="H25" s="83">
        <v>4297.3516769999997</v>
      </c>
      <c r="I25" s="83">
        <v>2342.8742885678698</v>
      </c>
      <c r="J25" s="88"/>
    </row>
    <row r="26" spans="1:11" x14ac:dyDescent="0.2">
      <c r="A26" s="87" t="s">
        <v>765</v>
      </c>
      <c r="B26" s="81">
        <v>3.3822500548916799E-2</v>
      </c>
      <c r="C26" s="81">
        <v>-1.9180064787456701E-2</v>
      </c>
      <c r="D26" s="81">
        <v>2.0091804098448497E-2</v>
      </c>
      <c r="E26" s="82">
        <v>3.7543636363636401</v>
      </c>
      <c r="F26" s="83">
        <v>6600.5529828368899</v>
      </c>
      <c r="G26" s="83">
        <v>3955.3878037924196</v>
      </c>
      <c r="H26" s="83">
        <v>4792.2951940000003</v>
      </c>
      <c r="I26" s="83">
        <v>1808.2577888368901</v>
      </c>
      <c r="J26" s="88"/>
    </row>
    <row r="27" spans="1:11" x14ac:dyDescent="0.2">
      <c r="A27" s="87" t="s">
        <v>769</v>
      </c>
      <c r="B27" s="81">
        <v>3.9298921599930502E-2</v>
      </c>
      <c r="C27" s="81">
        <v>-3.9603865996943599E-2</v>
      </c>
      <c r="D27" s="81">
        <v>2.2719907214883102E-2</v>
      </c>
      <c r="E27" s="82">
        <v>3.7791350000000001</v>
      </c>
      <c r="F27" s="83">
        <v>7039.13008941101</v>
      </c>
      <c r="G27" s="83">
        <v>4295.6603114094796</v>
      </c>
      <c r="H27" s="83">
        <v>4614.7335080000003</v>
      </c>
      <c r="I27" s="83">
        <v>2424.3965814110102</v>
      </c>
      <c r="J27" s="88"/>
    </row>
    <row r="28" spans="1:11" x14ac:dyDescent="0.2">
      <c r="A28" s="87" t="s">
        <v>778</v>
      </c>
      <c r="B28" s="81" t="s">
        <v>594</v>
      </c>
      <c r="C28" s="81" t="s">
        <v>594</v>
      </c>
      <c r="D28" s="81">
        <v>1.9663027014282398E-2</v>
      </c>
      <c r="E28" s="82">
        <v>3.7355368421052599</v>
      </c>
      <c r="F28" s="81" t="s">
        <v>594</v>
      </c>
      <c r="G28" s="81" t="s">
        <v>594</v>
      </c>
      <c r="H28" s="81" t="s">
        <v>594</v>
      </c>
      <c r="I28" s="81" t="s">
        <v>594</v>
      </c>
      <c r="J28" s="88"/>
    </row>
    <row r="29" spans="1:11" x14ac:dyDescent="0.2">
      <c r="A29" s="87"/>
      <c r="B29" s="89"/>
      <c r="C29" s="89"/>
      <c r="D29" s="90"/>
      <c r="E29" s="91"/>
      <c r="F29" s="91"/>
      <c r="G29" s="91"/>
      <c r="H29" s="91"/>
      <c r="I29" s="91"/>
      <c r="K29" s="91"/>
    </row>
    <row r="30" spans="1:11" ht="65.25" customHeight="1" x14ac:dyDescent="0.2">
      <c r="A30" s="1017" t="s">
        <v>274</v>
      </c>
      <c r="B30" s="1017"/>
      <c r="C30" s="1017"/>
      <c r="D30" s="1017"/>
      <c r="E30" s="1017"/>
      <c r="F30" s="1017"/>
      <c r="G30" s="1017"/>
      <c r="H30" s="1017"/>
      <c r="I30" s="1017"/>
      <c r="J30" s="196"/>
    </row>
    <row r="32" spans="1:11" ht="15.75" x14ac:dyDescent="0.25">
      <c r="A32" s="74" t="s">
        <v>557</v>
      </c>
      <c r="B32" s="8"/>
      <c r="H32" s="480"/>
      <c r="I32" s="480"/>
    </row>
    <row r="33" spans="1:10" x14ac:dyDescent="0.2">
      <c r="B33" s="8"/>
    </row>
    <row r="34" spans="1:10" x14ac:dyDescent="0.2">
      <c r="A34" s="77" t="s">
        <v>238</v>
      </c>
      <c r="B34" s="78" t="s">
        <v>558</v>
      </c>
      <c r="C34" s="78" t="s">
        <v>559</v>
      </c>
      <c r="D34" s="78" t="s">
        <v>560</v>
      </c>
      <c r="E34" s="78" t="s">
        <v>561</v>
      </c>
      <c r="F34" s="78" t="s">
        <v>562</v>
      </c>
      <c r="G34" s="78" t="s">
        <v>563</v>
      </c>
      <c r="H34" s="78" t="s">
        <v>307</v>
      </c>
      <c r="I34" s="78" t="s">
        <v>564</v>
      </c>
      <c r="J34" s="78" t="s">
        <v>565</v>
      </c>
    </row>
    <row r="35" spans="1:10" x14ac:dyDescent="0.2">
      <c r="A35" s="481"/>
      <c r="B35" s="482" t="s">
        <v>566</v>
      </c>
      <c r="C35" s="483" t="s">
        <v>567</v>
      </c>
      <c r="D35" s="482" t="s">
        <v>566</v>
      </c>
      <c r="E35" s="483" t="s">
        <v>567</v>
      </c>
      <c r="F35" s="482" t="s">
        <v>566</v>
      </c>
      <c r="G35" s="484" t="s">
        <v>566</v>
      </c>
      <c r="H35" s="482" t="s">
        <v>568</v>
      </c>
      <c r="I35" s="484" t="s">
        <v>569</v>
      </c>
      <c r="J35" s="484" t="s">
        <v>568</v>
      </c>
    </row>
    <row r="36" spans="1:10" x14ac:dyDescent="0.2">
      <c r="A36" s="481"/>
      <c r="B36" s="482" t="s">
        <v>570</v>
      </c>
      <c r="C36" s="483" t="s">
        <v>571</v>
      </c>
      <c r="D36" s="482" t="s">
        <v>570</v>
      </c>
      <c r="E36" s="484" t="s">
        <v>572</v>
      </c>
      <c r="F36" s="482" t="s">
        <v>570</v>
      </c>
      <c r="G36" s="484" t="s">
        <v>570</v>
      </c>
      <c r="H36" s="484" t="s">
        <v>731</v>
      </c>
      <c r="I36" s="484" t="s">
        <v>570</v>
      </c>
      <c r="J36" s="484" t="s">
        <v>573</v>
      </c>
    </row>
    <row r="37" spans="1:10" x14ac:dyDescent="0.2">
      <c r="A37" s="7">
        <v>2015</v>
      </c>
      <c r="B37" s="119">
        <v>249.22632411067195</v>
      </c>
      <c r="C37" s="119">
        <v>1159.8211462450597</v>
      </c>
      <c r="D37" s="119">
        <v>87.466600790513937</v>
      </c>
      <c r="E37" s="119">
        <v>15.680000000000003</v>
      </c>
      <c r="F37" s="119">
        <v>80.899604743083017</v>
      </c>
      <c r="G37" s="119">
        <v>728.93063241106734</v>
      </c>
      <c r="H37" s="119">
        <v>55.045161290322568</v>
      </c>
      <c r="I37" s="119">
        <v>6.6520000000000001</v>
      </c>
      <c r="J37" s="119">
        <v>3.9698753196274579</v>
      </c>
    </row>
    <row r="38" spans="1:10" x14ac:dyDescent="0.2">
      <c r="A38" s="7">
        <v>2016</v>
      </c>
      <c r="B38" s="119">
        <v>220.56320158102767</v>
      </c>
      <c r="C38" s="119">
        <v>1249.8440711462456</v>
      </c>
      <c r="D38" s="119">
        <v>95.016166007905127</v>
      </c>
      <c r="E38" s="119">
        <v>17.137747035573113</v>
      </c>
      <c r="F38" s="119">
        <v>84.893873517786503</v>
      </c>
      <c r="G38" s="119">
        <v>816.73525691699592</v>
      </c>
      <c r="H38" s="119">
        <v>57.872619047619075</v>
      </c>
      <c r="I38" s="119">
        <v>6.484</v>
      </c>
      <c r="J38" s="119">
        <v>5.0916096521030338</v>
      </c>
    </row>
    <row r="39" spans="1:10" x14ac:dyDescent="0.2">
      <c r="A39" s="7">
        <v>2017</v>
      </c>
      <c r="B39" s="119">
        <v>279.68408730158734</v>
      </c>
      <c r="C39" s="119">
        <v>1257.8597222222218</v>
      </c>
      <c r="D39" s="119">
        <v>131.35749999999999</v>
      </c>
      <c r="E39" s="119">
        <v>17.048769841269831</v>
      </c>
      <c r="F39" s="119">
        <v>105.11793650793653</v>
      </c>
      <c r="G39" s="119">
        <v>911.93436507936519</v>
      </c>
      <c r="H39" s="119">
        <v>70.687199999999976</v>
      </c>
      <c r="I39" s="119">
        <v>8.2059999999999995</v>
      </c>
      <c r="J39" s="119">
        <v>4.6042453695500507</v>
      </c>
    </row>
    <row r="40" spans="1:10" x14ac:dyDescent="0.2">
      <c r="A40" s="7">
        <v>2018</v>
      </c>
      <c r="B40" s="119">
        <v>295.88023715415011</v>
      </c>
      <c r="C40" s="119">
        <v>1268.9288537549405</v>
      </c>
      <c r="D40" s="119">
        <v>132.53778656126494</v>
      </c>
      <c r="E40" s="119">
        <v>15.707826086956521</v>
      </c>
      <c r="F40" s="119">
        <v>101.71517786561269</v>
      </c>
      <c r="G40" s="119">
        <v>914.13509881422931</v>
      </c>
      <c r="H40" s="119">
        <v>69.470967741935496</v>
      </c>
      <c r="I40" s="119">
        <v>11.938000000000001</v>
      </c>
      <c r="J40" s="119">
        <v>6.1060693418077365</v>
      </c>
    </row>
    <row r="41" spans="1:10" x14ac:dyDescent="0.2">
      <c r="A41" s="7">
        <v>2019</v>
      </c>
      <c r="B41" s="119">
        <v>272.14359683794487</v>
      </c>
      <c r="C41" s="119">
        <v>1393.7138339920953</v>
      </c>
      <c r="D41" s="119">
        <v>115.49999999999994</v>
      </c>
      <c r="E41" s="119">
        <v>16.211027667984194</v>
      </c>
      <c r="F41" s="119">
        <v>90.703754940711491</v>
      </c>
      <c r="G41" s="119">
        <v>845.62762845849761</v>
      </c>
      <c r="H41" s="119">
        <v>93.390853658536557</v>
      </c>
      <c r="I41" s="119">
        <v>11.303804878048789</v>
      </c>
      <c r="J41" s="119">
        <v>5.3541415399134982</v>
      </c>
    </row>
    <row r="42" spans="1:10" x14ac:dyDescent="0.2">
      <c r="A42" s="7">
        <v>2020</v>
      </c>
      <c r="B42" s="119">
        <v>280.34866141732306</v>
      </c>
      <c r="C42" s="119">
        <v>1771.0421259842506</v>
      </c>
      <c r="D42" s="119">
        <v>102.8290157480314</v>
      </c>
      <c r="E42" s="119">
        <v>20.547519685039358</v>
      </c>
      <c r="F42" s="119">
        <v>82.807204724409445</v>
      </c>
      <c r="G42" s="119">
        <v>778.30578740157466</v>
      </c>
      <c r="H42" s="119">
        <v>108.8836032388664</v>
      </c>
      <c r="I42" s="119">
        <v>8.67551181102362</v>
      </c>
      <c r="J42" s="119">
        <v>4.9853968638533859</v>
      </c>
    </row>
    <row r="43" spans="1:10" x14ac:dyDescent="0.2">
      <c r="A43" s="162">
        <v>2021</v>
      </c>
      <c r="B43" s="485">
        <v>422.63430830039528</v>
      </c>
      <c r="C43" s="485">
        <v>1799.175296442688</v>
      </c>
      <c r="D43" s="485">
        <v>136.41241106719363</v>
      </c>
      <c r="E43" s="119">
        <v>25.138260869565219</v>
      </c>
      <c r="F43" s="485">
        <v>100.07276679841901</v>
      </c>
      <c r="G43" s="485">
        <v>1482.2570750988139</v>
      </c>
      <c r="H43" s="485">
        <v>159.21399999999997</v>
      </c>
      <c r="I43" s="485">
        <v>15.942450592885377</v>
      </c>
      <c r="J43" s="485">
        <v>5.0750707825163177</v>
      </c>
    </row>
    <row r="44" spans="1:10" x14ac:dyDescent="0.2">
      <c r="A44" s="162">
        <v>2022</v>
      </c>
      <c r="B44" s="485">
        <v>399.02569721115538</v>
      </c>
      <c r="C44" s="485">
        <v>1800.7978000000003</v>
      </c>
      <c r="D44" s="485">
        <v>157.77426294820725</v>
      </c>
      <c r="E44" s="119">
        <v>21.733000000000004</v>
      </c>
      <c r="F44" s="485">
        <v>97.530278884462206</v>
      </c>
      <c r="G44" s="485">
        <v>1416.0717529880483</v>
      </c>
      <c r="H44" s="485">
        <v>120.30060975609754</v>
      </c>
      <c r="I44" s="485">
        <v>18.605139442231074</v>
      </c>
      <c r="J44" s="485">
        <v>4.88301044528394</v>
      </c>
    </row>
    <row r="45" spans="1:10" x14ac:dyDescent="0.2">
      <c r="A45" s="162">
        <v>2023</v>
      </c>
      <c r="B45" s="485">
        <v>384.54505976095584</v>
      </c>
      <c r="C45" s="485">
        <v>1941.6741035856569</v>
      </c>
      <c r="D45" s="485">
        <v>120.04633466135463</v>
      </c>
      <c r="E45" s="119">
        <v>23.351792828685266</v>
      </c>
      <c r="F45" s="485">
        <v>96.986334661354576</v>
      </c>
      <c r="G45" s="485">
        <v>1177.4828286852589</v>
      </c>
      <c r="H45" s="485">
        <v>119.96541666666664</v>
      </c>
      <c r="I45" s="485">
        <v>24.326334661354586</v>
      </c>
      <c r="J45" s="485">
        <v>4.44530640027868</v>
      </c>
    </row>
    <row r="46" spans="1:10" x14ac:dyDescent="0.2">
      <c r="A46" s="486">
        <v>2024</v>
      </c>
      <c r="B46" s="487"/>
      <c r="C46" s="487"/>
      <c r="D46" s="487"/>
      <c r="E46" s="487"/>
      <c r="F46" s="487"/>
      <c r="G46" s="487"/>
      <c r="H46" s="487"/>
      <c r="I46" s="487"/>
      <c r="J46" s="487"/>
    </row>
    <row r="47" spans="1:10" x14ac:dyDescent="0.2">
      <c r="A47" s="87" t="s">
        <v>239</v>
      </c>
      <c r="B47" s="119">
        <v>378.49045454545461</v>
      </c>
      <c r="C47" s="119">
        <v>2035.2227272727273</v>
      </c>
      <c r="D47" s="119">
        <v>114.37181818181821</v>
      </c>
      <c r="E47" s="119">
        <v>22.950000000000003</v>
      </c>
      <c r="F47" s="119">
        <v>94.688181818181818</v>
      </c>
      <c r="G47" s="119">
        <v>1143.5695454545455</v>
      </c>
      <c r="H47" s="119">
        <v>135.12954545454545</v>
      </c>
      <c r="I47" s="119">
        <v>19.842272727272725</v>
      </c>
      <c r="J47" s="119">
        <v>4.088987562396758</v>
      </c>
    </row>
    <row r="48" spans="1:10" x14ac:dyDescent="0.2">
      <c r="A48" s="87" t="s">
        <v>240</v>
      </c>
      <c r="B48" s="119">
        <v>376.96952380952388</v>
      </c>
      <c r="C48" s="119">
        <v>2025.659523809524</v>
      </c>
      <c r="D48" s="119">
        <v>107.25</v>
      </c>
      <c r="E48" s="119">
        <v>22.687142857142863</v>
      </c>
      <c r="F48" s="119">
        <v>94.54</v>
      </c>
      <c r="G48" s="119">
        <v>1186.4466666666667</v>
      </c>
      <c r="H48" s="119">
        <v>124.8575</v>
      </c>
      <c r="I48" s="119">
        <v>19.859047619047615</v>
      </c>
      <c r="J48" s="119">
        <v>4.09130029673672</v>
      </c>
    </row>
    <row r="49" spans="1:10" x14ac:dyDescent="0.2">
      <c r="A49" s="87" t="s">
        <v>707</v>
      </c>
      <c r="B49" s="119">
        <v>393.52099999999996</v>
      </c>
      <c r="C49" s="119">
        <v>2158.4575</v>
      </c>
      <c r="D49" s="119">
        <v>111.69200000000001</v>
      </c>
      <c r="E49" s="119">
        <v>24.449500000000008</v>
      </c>
      <c r="F49" s="119">
        <v>93.298999999999992</v>
      </c>
      <c r="G49" s="119">
        <v>1244.9300000000003</v>
      </c>
      <c r="H49" s="119">
        <v>109.55526315789474</v>
      </c>
      <c r="I49" s="119">
        <v>20.064500000000002</v>
      </c>
      <c r="J49" s="119">
        <v>4.1903587919395857</v>
      </c>
    </row>
    <row r="50" spans="1:10" x14ac:dyDescent="0.2">
      <c r="A50" s="87" t="s">
        <v>711</v>
      </c>
      <c r="B50" s="119">
        <v>430.11523809523817</v>
      </c>
      <c r="C50" s="119">
        <v>2336.2880952380951</v>
      </c>
      <c r="D50" s="119">
        <v>123.85428571428569</v>
      </c>
      <c r="E50" s="119">
        <v>27.586190476190474</v>
      </c>
      <c r="F50" s="119">
        <v>96.599523809523802</v>
      </c>
      <c r="G50" s="119">
        <v>1444.4542857142858</v>
      </c>
      <c r="H50" s="119">
        <v>111.49000000000001</v>
      </c>
      <c r="I50" s="119">
        <v>19.921904761904756</v>
      </c>
      <c r="J50" s="119">
        <v>4.3739097810070229</v>
      </c>
    </row>
    <row r="51" spans="1:10" x14ac:dyDescent="0.2">
      <c r="A51" s="87" t="s">
        <v>719</v>
      </c>
      <c r="B51" s="119">
        <v>459.44761904761913</v>
      </c>
      <c r="C51" s="119">
        <v>2350.5523809523811</v>
      </c>
      <c r="D51" s="119">
        <v>134.06761904761905</v>
      </c>
      <c r="E51" s="119">
        <v>29.403333333333336</v>
      </c>
      <c r="F51" s="119">
        <v>100.75476190476191</v>
      </c>
      <c r="G51" s="119">
        <v>1503.8099999999997</v>
      </c>
      <c r="H51" s="119">
        <v>117.52142857142859</v>
      </c>
      <c r="I51" s="119">
        <v>21.840476190476195</v>
      </c>
      <c r="J51" s="119">
        <v>5.5136050470094826</v>
      </c>
    </row>
    <row r="52" spans="1:10" x14ac:dyDescent="0.2">
      <c r="A52" s="87" t="s">
        <v>738</v>
      </c>
      <c r="B52" s="119">
        <v>437.33599999999996</v>
      </c>
      <c r="C52" s="119">
        <v>2325.3374999999996</v>
      </c>
      <c r="D52" s="119">
        <v>127.81600000000003</v>
      </c>
      <c r="E52" s="119">
        <v>29.587</v>
      </c>
      <c r="F52" s="119">
        <v>97.424499999999995</v>
      </c>
      <c r="G52" s="119">
        <v>1461.8724999999999</v>
      </c>
      <c r="H52" s="119">
        <v>106.5</v>
      </c>
      <c r="I52" s="119">
        <v>23.282999999999998</v>
      </c>
      <c r="J52" s="119">
        <v>5.6319217593584749</v>
      </c>
    </row>
    <row r="53" spans="1:10" x14ac:dyDescent="0.2">
      <c r="A53" s="87" t="s">
        <v>749</v>
      </c>
      <c r="B53" s="119">
        <v>426.08434782608708</v>
      </c>
      <c r="C53" s="119">
        <v>2390.4913043478264</v>
      </c>
      <c r="D53" s="119">
        <v>126.33478260869566</v>
      </c>
      <c r="E53" s="119">
        <v>29.747826086956525</v>
      </c>
      <c r="F53" s="119">
        <v>95.905217391304362</v>
      </c>
      <c r="G53" s="119">
        <v>1451.6747826086958</v>
      </c>
      <c r="H53" s="119">
        <v>105.96818181818185</v>
      </c>
      <c r="I53" s="119">
        <v>22.702608695652174</v>
      </c>
      <c r="J53" s="119">
        <v>4.8352119323746736</v>
      </c>
    </row>
    <row r="54" spans="1:10" x14ac:dyDescent="0.2">
      <c r="A54" s="87" t="s">
        <v>752</v>
      </c>
      <c r="B54" s="119">
        <v>406.58714285714296</v>
      </c>
      <c r="C54" s="119">
        <v>2468.2380952380954</v>
      </c>
      <c r="D54" s="119">
        <v>122.91333333333333</v>
      </c>
      <c r="E54" s="119">
        <v>28.521428571428572</v>
      </c>
      <c r="F54" s="119">
        <v>90.827142857142874</v>
      </c>
      <c r="G54" s="119">
        <v>1429.3671428571429</v>
      </c>
      <c r="H54" s="119" t="s">
        <v>594</v>
      </c>
      <c r="I54" s="119">
        <v>21.120952380952382</v>
      </c>
      <c r="J54" s="119" t="s">
        <v>594</v>
      </c>
    </row>
    <row r="55" spans="1:10" x14ac:dyDescent="0.2">
      <c r="A55" s="87" t="s">
        <v>760</v>
      </c>
      <c r="B55" s="119">
        <v>419.77666666666676</v>
      </c>
      <c r="C55" s="119">
        <v>2568.1238095238091</v>
      </c>
      <c r="D55" s="119">
        <v>128.85523809523809</v>
      </c>
      <c r="E55" s="119">
        <v>30.010000000000009</v>
      </c>
      <c r="F55" s="119">
        <v>91.053809523809534</v>
      </c>
      <c r="G55" s="119">
        <v>1435.34</v>
      </c>
      <c r="H55" s="119" t="s">
        <v>594</v>
      </c>
      <c r="I55" s="119">
        <v>21.560476190476187</v>
      </c>
      <c r="J55" s="119" t="s">
        <v>594</v>
      </c>
    </row>
    <row r="56" spans="1:10" x14ac:dyDescent="0.2">
      <c r="A56" s="87" t="s">
        <v>765</v>
      </c>
      <c r="B56" s="119">
        <v>432.69217391304346</v>
      </c>
      <c r="C56" s="119">
        <v>2690.05</v>
      </c>
      <c r="D56" s="119">
        <v>140.74608695652174</v>
      </c>
      <c r="E56" s="119">
        <v>32.416086956521745</v>
      </c>
      <c r="F56" s="119">
        <v>92.349130434782623</v>
      </c>
      <c r="G56" s="119">
        <v>1461.346956521739</v>
      </c>
      <c r="H56" s="119" t="s">
        <v>594</v>
      </c>
      <c r="I56" s="119">
        <v>21.886956521739133</v>
      </c>
      <c r="J56" s="119" t="s">
        <v>594</v>
      </c>
    </row>
    <row r="57" spans="1:10" x14ac:dyDescent="0.2">
      <c r="A57" s="87" t="s">
        <v>769</v>
      </c>
      <c r="B57" s="119">
        <v>411.62476190476195</v>
      </c>
      <c r="C57" s="119">
        <v>2656.0857142857139</v>
      </c>
      <c r="D57" s="119">
        <v>136.03619047619046</v>
      </c>
      <c r="E57" s="119">
        <v>31.106190476190477</v>
      </c>
      <c r="F57" s="119">
        <v>90.195238095238096</v>
      </c>
      <c r="G57" s="119">
        <v>1350.2695238095234</v>
      </c>
      <c r="H57" s="119" t="s">
        <v>594</v>
      </c>
      <c r="I57" s="119">
        <v>21.856666666666666</v>
      </c>
      <c r="J57" s="119" t="s">
        <v>594</v>
      </c>
    </row>
    <row r="58" spans="1:10" x14ac:dyDescent="0.2">
      <c r="A58" s="87" t="s">
        <v>778</v>
      </c>
      <c r="B58" s="119">
        <v>404.584</v>
      </c>
      <c r="C58" s="119">
        <v>2643.8274999999999</v>
      </c>
      <c r="D58" s="119">
        <v>138.02699999999999</v>
      </c>
      <c r="E58" s="119">
        <v>30.462500000000006</v>
      </c>
      <c r="F58" s="119">
        <v>90.447500000000005</v>
      </c>
      <c r="G58" s="119">
        <v>1309.8724999999999</v>
      </c>
      <c r="H58" s="119" t="s">
        <v>594</v>
      </c>
      <c r="I58" s="119">
        <v>21.436999999999994</v>
      </c>
      <c r="J58" s="119" t="s">
        <v>594</v>
      </c>
    </row>
    <row r="59" spans="1:10" ht="69.75" customHeight="1" x14ac:dyDescent="0.2">
      <c r="A59" s="1018" t="s">
        <v>574</v>
      </c>
      <c r="B59" s="1018"/>
      <c r="C59" s="1018"/>
      <c r="D59" s="1018"/>
      <c r="E59" s="1018"/>
      <c r="F59" s="1018"/>
      <c r="G59" s="1018"/>
      <c r="H59" s="1018"/>
      <c r="I59" s="1018"/>
      <c r="J59" s="1018"/>
    </row>
  </sheetData>
  <mergeCells count="2">
    <mergeCell ref="A30:I30"/>
    <mergeCell ref="A59:J59"/>
  </mergeCells>
  <printOptions horizontalCentered="1" verticalCentered="1"/>
  <pageMargins left="0" right="0" top="0" bottom="0" header="0.31496062992125984" footer="0.31496062992125984"/>
  <pageSetup paperSize="9" scale="57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7ED438-3631-4B2B-907D-4B769CC74B06}">
  <sheetPr>
    <tabColor rgb="FF002060"/>
  </sheetPr>
  <dimension ref="A1:Z120"/>
  <sheetViews>
    <sheetView showGridLines="0" view="pageBreakPreview" zoomScaleNormal="100" zoomScaleSheetLayoutView="100" workbookViewId="0"/>
  </sheetViews>
  <sheetFormatPr baseColWidth="10" defaultRowHeight="15" x14ac:dyDescent="0.25"/>
  <cols>
    <col min="1" max="1" width="17.7109375" style="20" customWidth="1"/>
    <col min="2" max="2" width="16.5703125" style="19" bestFit="1" customWidth="1"/>
    <col min="3" max="3" width="13.42578125" style="19" customWidth="1"/>
    <col min="4" max="4" width="16.5703125" style="19" bestFit="1" customWidth="1"/>
    <col min="5" max="5" width="14.42578125" style="19" bestFit="1" customWidth="1"/>
    <col min="6" max="7" width="16.5703125" style="19" bestFit="1" customWidth="1"/>
    <col min="8" max="8" width="19.5703125" style="19" bestFit="1" customWidth="1"/>
    <col min="9" max="9" width="16.5703125" style="19" bestFit="1" customWidth="1"/>
    <col min="10" max="10" width="17.5703125" style="19" customWidth="1"/>
    <col min="11" max="11" width="13.5703125" style="19" bestFit="1" customWidth="1"/>
    <col min="12" max="12" width="2.5703125" style="1" customWidth="1"/>
    <col min="13" max="256" width="11.42578125" style="1"/>
    <col min="257" max="257" width="17.7109375" style="1" customWidth="1"/>
    <col min="258" max="258" width="18.7109375" style="1" bestFit="1" customWidth="1"/>
    <col min="259" max="259" width="12.7109375" style="1" bestFit="1" customWidth="1"/>
    <col min="260" max="260" width="18.7109375" style="1" bestFit="1" customWidth="1"/>
    <col min="261" max="261" width="16" style="1" bestFit="1" customWidth="1"/>
    <col min="262" max="265" width="18.7109375" style="1" bestFit="1" customWidth="1"/>
    <col min="266" max="267" width="12.7109375" style="1" customWidth="1"/>
    <col min="268" max="268" width="2.5703125" style="1" customWidth="1"/>
    <col min="269" max="512" width="11.42578125" style="1"/>
    <col min="513" max="513" width="17.7109375" style="1" customWidth="1"/>
    <col min="514" max="514" width="18.7109375" style="1" bestFit="1" customWidth="1"/>
    <col min="515" max="515" width="12.7109375" style="1" bestFit="1" customWidth="1"/>
    <col min="516" max="516" width="18.7109375" style="1" bestFit="1" customWidth="1"/>
    <col min="517" max="517" width="16" style="1" bestFit="1" customWidth="1"/>
    <col min="518" max="521" width="18.7109375" style="1" bestFit="1" customWidth="1"/>
    <col min="522" max="523" width="12.7109375" style="1" customWidth="1"/>
    <col min="524" max="524" width="2.5703125" style="1" customWidth="1"/>
    <col min="525" max="768" width="11.42578125" style="1"/>
    <col min="769" max="769" width="17.7109375" style="1" customWidth="1"/>
    <col min="770" max="770" width="18.7109375" style="1" bestFit="1" customWidth="1"/>
    <col min="771" max="771" width="12.7109375" style="1" bestFit="1" customWidth="1"/>
    <col min="772" max="772" width="18.7109375" style="1" bestFit="1" customWidth="1"/>
    <col min="773" max="773" width="16" style="1" bestFit="1" customWidth="1"/>
    <col min="774" max="777" width="18.7109375" style="1" bestFit="1" customWidth="1"/>
    <col min="778" max="779" width="12.7109375" style="1" customWidth="1"/>
    <col min="780" max="780" width="2.5703125" style="1" customWidth="1"/>
    <col min="781" max="1024" width="11.42578125" style="1"/>
    <col min="1025" max="1025" width="17.7109375" style="1" customWidth="1"/>
    <col min="1026" max="1026" width="18.7109375" style="1" bestFit="1" customWidth="1"/>
    <col min="1027" max="1027" width="12.7109375" style="1" bestFit="1" customWidth="1"/>
    <col min="1028" max="1028" width="18.7109375" style="1" bestFit="1" customWidth="1"/>
    <col min="1029" max="1029" width="16" style="1" bestFit="1" customWidth="1"/>
    <col min="1030" max="1033" width="18.7109375" style="1" bestFit="1" customWidth="1"/>
    <col min="1034" max="1035" width="12.7109375" style="1" customWidth="1"/>
    <col min="1036" max="1036" width="2.5703125" style="1" customWidth="1"/>
    <col min="1037" max="1280" width="11.42578125" style="1"/>
    <col min="1281" max="1281" width="17.7109375" style="1" customWidth="1"/>
    <col min="1282" max="1282" width="18.7109375" style="1" bestFit="1" customWidth="1"/>
    <col min="1283" max="1283" width="12.7109375" style="1" bestFit="1" customWidth="1"/>
    <col min="1284" max="1284" width="18.7109375" style="1" bestFit="1" customWidth="1"/>
    <col min="1285" max="1285" width="16" style="1" bestFit="1" customWidth="1"/>
    <col min="1286" max="1289" width="18.7109375" style="1" bestFit="1" customWidth="1"/>
    <col min="1290" max="1291" width="12.7109375" style="1" customWidth="1"/>
    <col min="1292" max="1292" width="2.5703125" style="1" customWidth="1"/>
    <col min="1293" max="1536" width="11.42578125" style="1"/>
    <col min="1537" max="1537" width="17.7109375" style="1" customWidth="1"/>
    <col min="1538" max="1538" width="18.7109375" style="1" bestFit="1" customWidth="1"/>
    <col min="1539" max="1539" width="12.7109375" style="1" bestFit="1" customWidth="1"/>
    <col min="1540" max="1540" width="18.7109375" style="1" bestFit="1" customWidth="1"/>
    <col min="1541" max="1541" width="16" style="1" bestFit="1" customWidth="1"/>
    <col min="1542" max="1545" width="18.7109375" style="1" bestFit="1" customWidth="1"/>
    <col min="1546" max="1547" width="12.7109375" style="1" customWidth="1"/>
    <col min="1548" max="1548" width="2.5703125" style="1" customWidth="1"/>
    <col min="1549" max="1792" width="11.42578125" style="1"/>
    <col min="1793" max="1793" width="17.7109375" style="1" customWidth="1"/>
    <col min="1794" max="1794" width="18.7109375" style="1" bestFit="1" customWidth="1"/>
    <col min="1795" max="1795" width="12.7109375" style="1" bestFit="1" customWidth="1"/>
    <col min="1796" max="1796" width="18.7109375" style="1" bestFit="1" customWidth="1"/>
    <col min="1797" max="1797" width="16" style="1" bestFit="1" customWidth="1"/>
    <col min="1798" max="1801" width="18.7109375" style="1" bestFit="1" customWidth="1"/>
    <col min="1802" max="1803" width="12.7109375" style="1" customWidth="1"/>
    <col min="1804" max="1804" width="2.5703125" style="1" customWidth="1"/>
    <col min="1805" max="2048" width="11.42578125" style="1"/>
    <col min="2049" max="2049" width="17.7109375" style="1" customWidth="1"/>
    <col min="2050" max="2050" width="18.7109375" style="1" bestFit="1" customWidth="1"/>
    <col min="2051" max="2051" width="12.7109375" style="1" bestFit="1" customWidth="1"/>
    <col min="2052" max="2052" width="18.7109375" style="1" bestFit="1" customWidth="1"/>
    <col min="2053" max="2053" width="16" style="1" bestFit="1" customWidth="1"/>
    <col min="2054" max="2057" width="18.7109375" style="1" bestFit="1" customWidth="1"/>
    <col min="2058" max="2059" width="12.7109375" style="1" customWidth="1"/>
    <col min="2060" max="2060" width="2.5703125" style="1" customWidth="1"/>
    <col min="2061" max="2304" width="11.42578125" style="1"/>
    <col min="2305" max="2305" width="17.7109375" style="1" customWidth="1"/>
    <col min="2306" max="2306" width="18.7109375" style="1" bestFit="1" customWidth="1"/>
    <col min="2307" max="2307" width="12.7109375" style="1" bestFit="1" customWidth="1"/>
    <col min="2308" max="2308" width="18.7109375" style="1" bestFit="1" customWidth="1"/>
    <col min="2309" max="2309" width="16" style="1" bestFit="1" customWidth="1"/>
    <col min="2310" max="2313" width="18.7109375" style="1" bestFit="1" customWidth="1"/>
    <col min="2314" max="2315" width="12.7109375" style="1" customWidth="1"/>
    <col min="2316" max="2316" width="2.5703125" style="1" customWidth="1"/>
    <col min="2317" max="2560" width="11.42578125" style="1"/>
    <col min="2561" max="2561" width="17.7109375" style="1" customWidth="1"/>
    <col min="2562" max="2562" width="18.7109375" style="1" bestFit="1" customWidth="1"/>
    <col min="2563" max="2563" width="12.7109375" style="1" bestFit="1" customWidth="1"/>
    <col min="2564" max="2564" width="18.7109375" style="1" bestFit="1" customWidth="1"/>
    <col min="2565" max="2565" width="16" style="1" bestFit="1" customWidth="1"/>
    <col min="2566" max="2569" width="18.7109375" style="1" bestFit="1" customWidth="1"/>
    <col min="2570" max="2571" width="12.7109375" style="1" customWidth="1"/>
    <col min="2572" max="2572" width="2.5703125" style="1" customWidth="1"/>
    <col min="2573" max="2816" width="11.42578125" style="1"/>
    <col min="2817" max="2817" width="17.7109375" style="1" customWidth="1"/>
    <col min="2818" max="2818" width="18.7109375" style="1" bestFit="1" customWidth="1"/>
    <col min="2819" max="2819" width="12.7109375" style="1" bestFit="1" customWidth="1"/>
    <col min="2820" max="2820" width="18.7109375" style="1" bestFit="1" customWidth="1"/>
    <col min="2821" max="2821" width="16" style="1" bestFit="1" customWidth="1"/>
    <col min="2822" max="2825" width="18.7109375" style="1" bestFit="1" customWidth="1"/>
    <col min="2826" max="2827" width="12.7109375" style="1" customWidth="1"/>
    <col min="2828" max="2828" width="2.5703125" style="1" customWidth="1"/>
    <col min="2829" max="3072" width="11.42578125" style="1"/>
    <col min="3073" max="3073" width="17.7109375" style="1" customWidth="1"/>
    <col min="3074" max="3074" width="18.7109375" style="1" bestFit="1" customWidth="1"/>
    <col min="3075" max="3075" width="12.7109375" style="1" bestFit="1" customWidth="1"/>
    <col min="3076" max="3076" width="18.7109375" style="1" bestFit="1" customWidth="1"/>
    <col min="3077" max="3077" width="16" style="1" bestFit="1" customWidth="1"/>
    <col min="3078" max="3081" width="18.7109375" style="1" bestFit="1" customWidth="1"/>
    <col min="3082" max="3083" width="12.7109375" style="1" customWidth="1"/>
    <col min="3084" max="3084" width="2.5703125" style="1" customWidth="1"/>
    <col min="3085" max="3328" width="11.42578125" style="1"/>
    <col min="3329" max="3329" width="17.7109375" style="1" customWidth="1"/>
    <col min="3330" max="3330" width="18.7109375" style="1" bestFit="1" customWidth="1"/>
    <col min="3331" max="3331" width="12.7109375" style="1" bestFit="1" customWidth="1"/>
    <col min="3332" max="3332" width="18.7109375" style="1" bestFit="1" customWidth="1"/>
    <col min="3333" max="3333" width="16" style="1" bestFit="1" customWidth="1"/>
    <col min="3334" max="3337" width="18.7109375" style="1" bestFit="1" customWidth="1"/>
    <col min="3338" max="3339" width="12.7109375" style="1" customWidth="1"/>
    <col min="3340" max="3340" width="2.5703125" style="1" customWidth="1"/>
    <col min="3341" max="3584" width="11.42578125" style="1"/>
    <col min="3585" max="3585" width="17.7109375" style="1" customWidth="1"/>
    <col min="3586" max="3586" width="18.7109375" style="1" bestFit="1" customWidth="1"/>
    <col min="3587" max="3587" width="12.7109375" style="1" bestFit="1" customWidth="1"/>
    <col min="3588" max="3588" width="18.7109375" style="1" bestFit="1" customWidth="1"/>
    <col min="3589" max="3589" width="16" style="1" bestFit="1" customWidth="1"/>
    <col min="3590" max="3593" width="18.7109375" style="1" bestFit="1" customWidth="1"/>
    <col min="3594" max="3595" width="12.7109375" style="1" customWidth="1"/>
    <col min="3596" max="3596" width="2.5703125" style="1" customWidth="1"/>
    <col min="3597" max="3840" width="11.42578125" style="1"/>
    <col min="3841" max="3841" width="17.7109375" style="1" customWidth="1"/>
    <col min="3842" max="3842" width="18.7109375" style="1" bestFit="1" customWidth="1"/>
    <col min="3843" max="3843" width="12.7109375" style="1" bestFit="1" customWidth="1"/>
    <col min="3844" max="3844" width="18.7109375" style="1" bestFit="1" customWidth="1"/>
    <col min="3845" max="3845" width="16" style="1" bestFit="1" customWidth="1"/>
    <col min="3846" max="3849" width="18.7109375" style="1" bestFit="1" customWidth="1"/>
    <col min="3850" max="3851" width="12.7109375" style="1" customWidth="1"/>
    <col min="3852" max="3852" width="2.5703125" style="1" customWidth="1"/>
    <col min="3853" max="4096" width="11.42578125" style="1"/>
    <col min="4097" max="4097" width="17.7109375" style="1" customWidth="1"/>
    <col min="4098" max="4098" width="18.7109375" style="1" bestFit="1" customWidth="1"/>
    <col min="4099" max="4099" width="12.7109375" style="1" bestFit="1" customWidth="1"/>
    <col min="4100" max="4100" width="18.7109375" style="1" bestFit="1" customWidth="1"/>
    <col min="4101" max="4101" width="16" style="1" bestFit="1" customWidth="1"/>
    <col min="4102" max="4105" width="18.7109375" style="1" bestFit="1" customWidth="1"/>
    <col min="4106" max="4107" width="12.7109375" style="1" customWidth="1"/>
    <col min="4108" max="4108" width="2.5703125" style="1" customWidth="1"/>
    <col min="4109" max="4352" width="11.42578125" style="1"/>
    <col min="4353" max="4353" width="17.7109375" style="1" customWidth="1"/>
    <col min="4354" max="4354" width="18.7109375" style="1" bestFit="1" customWidth="1"/>
    <col min="4355" max="4355" width="12.7109375" style="1" bestFit="1" customWidth="1"/>
    <col min="4356" max="4356" width="18.7109375" style="1" bestFit="1" customWidth="1"/>
    <col min="4357" max="4357" width="16" style="1" bestFit="1" customWidth="1"/>
    <col min="4358" max="4361" width="18.7109375" style="1" bestFit="1" customWidth="1"/>
    <col min="4362" max="4363" width="12.7109375" style="1" customWidth="1"/>
    <col min="4364" max="4364" width="2.5703125" style="1" customWidth="1"/>
    <col min="4365" max="4608" width="11.42578125" style="1"/>
    <col min="4609" max="4609" width="17.7109375" style="1" customWidth="1"/>
    <col min="4610" max="4610" width="18.7109375" style="1" bestFit="1" customWidth="1"/>
    <col min="4611" max="4611" width="12.7109375" style="1" bestFit="1" customWidth="1"/>
    <col min="4612" max="4612" width="18.7109375" style="1" bestFit="1" customWidth="1"/>
    <col min="4613" max="4613" width="16" style="1" bestFit="1" customWidth="1"/>
    <col min="4614" max="4617" width="18.7109375" style="1" bestFit="1" customWidth="1"/>
    <col min="4618" max="4619" width="12.7109375" style="1" customWidth="1"/>
    <col min="4620" max="4620" width="2.5703125" style="1" customWidth="1"/>
    <col min="4621" max="4864" width="11.42578125" style="1"/>
    <col min="4865" max="4865" width="17.7109375" style="1" customWidth="1"/>
    <col min="4866" max="4866" width="18.7109375" style="1" bestFit="1" customWidth="1"/>
    <col min="4867" max="4867" width="12.7109375" style="1" bestFit="1" customWidth="1"/>
    <col min="4868" max="4868" width="18.7109375" style="1" bestFit="1" customWidth="1"/>
    <col min="4869" max="4869" width="16" style="1" bestFit="1" customWidth="1"/>
    <col min="4870" max="4873" width="18.7109375" style="1" bestFit="1" customWidth="1"/>
    <col min="4874" max="4875" width="12.7109375" style="1" customWidth="1"/>
    <col min="4876" max="4876" width="2.5703125" style="1" customWidth="1"/>
    <col min="4877" max="5120" width="11.42578125" style="1"/>
    <col min="5121" max="5121" width="17.7109375" style="1" customWidth="1"/>
    <col min="5122" max="5122" width="18.7109375" style="1" bestFit="1" customWidth="1"/>
    <col min="5123" max="5123" width="12.7109375" style="1" bestFit="1" customWidth="1"/>
    <col min="5124" max="5124" width="18.7109375" style="1" bestFit="1" customWidth="1"/>
    <col min="5125" max="5125" width="16" style="1" bestFit="1" customWidth="1"/>
    <col min="5126" max="5129" width="18.7109375" style="1" bestFit="1" customWidth="1"/>
    <col min="5130" max="5131" width="12.7109375" style="1" customWidth="1"/>
    <col min="5132" max="5132" width="2.5703125" style="1" customWidth="1"/>
    <col min="5133" max="5376" width="11.42578125" style="1"/>
    <col min="5377" max="5377" width="17.7109375" style="1" customWidth="1"/>
    <col min="5378" max="5378" width="18.7109375" style="1" bestFit="1" customWidth="1"/>
    <col min="5379" max="5379" width="12.7109375" style="1" bestFit="1" customWidth="1"/>
    <col min="5380" max="5380" width="18.7109375" style="1" bestFit="1" customWidth="1"/>
    <col min="5381" max="5381" width="16" style="1" bestFit="1" customWidth="1"/>
    <col min="5382" max="5385" width="18.7109375" style="1" bestFit="1" customWidth="1"/>
    <col min="5386" max="5387" width="12.7109375" style="1" customWidth="1"/>
    <col min="5388" max="5388" width="2.5703125" style="1" customWidth="1"/>
    <col min="5389" max="5632" width="11.42578125" style="1"/>
    <col min="5633" max="5633" width="17.7109375" style="1" customWidth="1"/>
    <col min="5634" max="5634" width="18.7109375" style="1" bestFit="1" customWidth="1"/>
    <col min="5635" max="5635" width="12.7109375" style="1" bestFit="1" customWidth="1"/>
    <col min="5636" max="5636" width="18.7109375" style="1" bestFit="1" customWidth="1"/>
    <col min="5637" max="5637" width="16" style="1" bestFit="1" customWidth="1"/>
    <col min="5638" max="5641" width="18.7109375" style="1" bestFit="1" customWidth="1"/>
    <col min="5642" max="5643" width="12.7109375" style="1" customWidth="1"/>
    <col min="5644" max="5644" width="2.5703125" style="1" customWidth="1"/>
    <col min="5645" max="5888" width="11.42578125" style="1"/>
    <col min="5889" max="5889" width="17.7109375" style="1" customWidth="1"/>
    <col min="5890" max="5890" width="18.7109375" style="1" bestFit="1" customWidth="1"/>
    <col min="5891" max="5891" width="12.7109375" style="1" bestFit="1" customWidth="1"/>
    <col min="5892" max="5892" width="18.7109375" style="1" bestFit="1" customWidth="1"/>
    <col min="5893" max="5893" width="16" style="1" bestFit="1" customWidth="1"/>
    <col min="5894" max="5897" width="18.7109375" style="1" bestFit="1" customWidth="1"/>
    <col min="5898" max="5899" width="12.7109375" style="1" customWidth="1"/>
    <col min="5900" max="5900" width="2.5703125" style="1" customWidth="1"/>
    <col min="5901" max="6144" width="11.42578125" style="1"/>
    <col min="6145" max="6145" width="17.7109375" style="1" customWidth="1"/>
    <col min="6146" max="6146" width="18.7109375" style="1" bestFit="1" customWidth="1"/>
    <col min="6147" max="6147" width="12.7109375" style="1" bestFit="1" customWidth="1"/>
    <col min="6148" max="6148" width="18.7109375" style="1" bestFit="1" customWidth="1"/>
    <col min="6149" max="6149" width="16" style="1" bestFit="1" customWidth="1"/>
    <col min="6150" max="6153" width="18.7109375" style="1" bestFit="1" customWidth="1"/>
    <col min="6154" max="6155" width="12.7109375" style="1" customWidth="1"/>
    <col min="6156" max="6156" width="2.5703125" style="1" customWidth="1"/>
    <col min="6157" max="6400" width="11.42578125" style="1"/>
    <col min="6401" max="6401" width="17.7109375" style="1" customWidth="1"/>
    <col min="6402" max="6402" width="18.7109375" style="1" bestFit="1" customWidth="1"/>
    <col min="6403" max="6403" width="12.7109375" style="1" bestFit="1" customWidth="1"/>
    <col min="6404" max="6404" width="18.7109375" style="1" bestFit="1" customWidth="1"/>
    <col min="6405" max="6405" width="16" style="1" bestFit="1" customWidth="1"/>
    <col min="6406" max="6409" width="18.7109375" style="1" bestFit="1" customWidth="1"/>
    <col min="6410" max="6411" width="12.7109375" style="1" customWidth="1"/>
    <col min="6412" max="6412" width="2.5703125" style="1" customWidth="1"/>
    <col min="6413" max="6656" width="11.42578125" style="1"/>
    <col min="6657" max="6657" width="17.7109375" style="1" customWidth="1"/>
    <col min="6658" max="6658" width="18.7109375" style="1" bestFit="1" customWidth="1"/>
    <col min="6659" max="6659" width="12.7109375" style="1" bestFit="1" customWidth="1"/>
    <col min="6660" max="6660" width="18.7109375" style="1" bestFit="1" customWidth="1"/>
    <col min="6661" max="6661" width="16" style="1" bestFit="1" customWidth="1"/>
    <col min="6662" max="6665" width="18.7109375" style="1" bestFit="1" customWidth="1"/>
    <col min="6666" max="6667" width="12.7109375" style="1" customWidth="1"/>
    <col min="6668" max="6668" width="2.5703125" style="1" customWidth="1"/>
    <col min="6669" max="6912" width="11.42578125" style="1"/>
    <col min="6913" max="6913" width="17.7109375" style="1" customWidth="1"/>
    <col min="6914" max="6914" width="18.7109375" style="1" bestFit="1" customWidth="1"/>
    <col min="6915" max="6915" width="12.7109375" style="1" bestFit="1" customWidth="1"/>
    <col min="6916" max="6916" width="18.7109375" style="1" bestFit="1" customWidth="1"/>
    <col min="6917" max="6917" width="16" style="1" bestFit="1" customWidth="1"/>
    <col min="6918" max="6921" width="18.7109375" style="1" bestFit="1" customWidth="1"/>
    <col min="6922" max="6923" width="12.7109375" style="1" customWidth="1"/>
    <col min="6924" max="6924" width="2.5703125" style="1" customWidth="1"/>
    <col min="6925" max="7168" width="11.42578125" style="1"/>
    <col min="7169" max="7169" width="17.7109375" style="1" customWidth="1"/>
    <col min="7170" max="7170" width="18.7109375" style="1" bestFit="1" customWidth="1"/>
    <col min="7171" max="7171" width="12.7109375" style="1" bestFit="1" customWidth="1"/>
    <col min="7172" max="7172" width="18.7109375" style="1" bestFit="1" customWidth="1"/>
    <col min="7173" max="7173" width="16" style="1" bestFit="1" customWidth="1"/>
    <col min="7174" max="7177" width="18.7109375" style="1" bestFit="1" customWidth="1"/>
    <col min="7178" max="7179" width="12.7109375" style="1" customWidth="1"/>
    <col min="7180" max="7180" width="2.5703125" style="1" customWidth="1"/>
    <col min="7181" max="7424" width="11.42578125" style="1"/>
    <col min="7425" max="7425" width="17.7109375" style="1" customWidth="1"/>
    <col min="7426" max="7426" width="18.7109375" style="1" bestFit="1" customWidth="1"/>
    <col min="7427" max="7427" width="12.7109375" style="1" bestFit="1" customWidth="1"/>
    <col min="7428" max="7428" width="18.7109375" style="1" bestFit="1" customWidth="1"/>
    <col min="7429" max="7429" width="16" style="1" bestFit="1" customWidth="1"/>
    <col min="7430" max="7433" width="18.7109375" style="1" bestFit="1" customWidth="1"/>
    <col min="7434" max="7435" width="12.7109375" style="1" customWidth="1"/>
    <col min="7436" max="7436" width="2.5703125" style="1" customWidth="1"/>
    <col min="7437" max="7680" width="11.42578125" style="1"/>
    <col min="7681" max="7681" width="17.7109375" style="1" customWidth="1"/>
    <col min="7682" max="7682" width="18.7109375" style="1" bestFit="1" customWidth="1"/>
    <col min="7683" max="7683" width="12.7109375" style="1" bestFit="1" customWidth="1"/>
    <col min="7684" max="7684" width="18.7109375" style="1" bestFit="1" customWidth="1"/>
    <col min="7685" max="7685" width="16" style="1" bestFit="1" customWidth="1"/>
    <col min="7686" max="7689" width="18.7109375" style="1" bestFit="1" customWidth="1"/>
    <col min="7690" max="7691" width="12.7109375" style="1" customWidth="1"/>
    <col min="7692" max="7692" width="2.5703125" style="1" customWidth="1"/>
    <col min="7693" max="7936" width="11.42578125" style="1"/>
    <col min="7937" max="7937" width="17.7109375" style="1" customWidth="1"/>
    <col min="7938" max="7938" width="18.7109375" style="1" bestFit="1" customWidth="1"/>
    <col min="7939" max="7939" width="12.7109375" style="1" bestFit="1" customWidth="1"/>
    <col min="7940" max="7940" width="18.7109375" style="1" bestFit="1" customWidth="1"/>
    <col min="7941" max="7941" width="16" style="1" bestFit="1" customWidth="1"/>
    <col min="7942" max="7945" width="18.7109375" style="1" bestFit="1" customWidth="1"/>
    <col min="7946" max="7947" width="12.7109375" style="1" customWidth="1"/>
    <col min="7948" max="7948" width="2.5703125" style="1" customWidth="1"/>
    <col min="7949" max="8192" width="11.42578125" style="1"/>
    <col min="8193" max="8193" width="17.7109375" style="1" customWidth="1"/>
    <col min="8194" max="8194" width="18.7109375" style="1" bestFit="1" customWidth="1"/>
    <col min="8195" max="8195" width="12.7109375" style="1" bestFit="1" customWidth="1"/>
    <col min="8196" max="8196" width="18.7109375" style="1" bestFit="1" customWidth="1"/>
    <col min="8197" max="8197" width="16" style="1" bestFit="1" customWidth="1"/>
    <col min="8198" max="8201" width="18.7109375" style="1" bestFit="1" customWidth="1"/>
    <col min="8202" max="8203" width="12.7109375" style="1" customWidth="1"/>
    <col min="8204" max="8204" width="2.5703125" style="1" customWidth="1"/>
    <col min="8205" max="8448" width="11.42578125" style="1"/>
    <col min="8449" max="8449" width="17.7109375" style="1" customWidth="1"/>
    <col min="8450" max="8450" width="18.7109375" style="1" bestFit="1" customWidth="1"/>
    <col min="8451" max="8451" width="12.7109375" style="1" bestFit="1" customWidth="1"/>
    <col min="8452" max="8452" width="18.7109375" style="1" bestFit="1" customWidth="1"/>
    <col min="8453" max="8453" width="16" style="1" bestFit="1" customWidth="1"/>
    <col min="8454" max="8457" width="18.7109375" style="1" bestFit="1" customWidth="1"/>
    <col min="8458" max="8459" width="12.7109375" style="1" customWidth="1"/>
    <col min="8460" max="8460" width="2.5703125" style="1" customWidth="1"/>
    <col min="8461" max="8704" width="11.42578125" style="1"/>
    <col min="8705" max="8705" width="17.7109375" style="1" customWidth="1"/>
    <col min="8706" max="8706" width="18.7109375" style="1" bestFit="1" customWidth="1"/>
    <col min="8707" max="8707" width="12.7109375" style="1" bestFit="1" customWidth="1"/>
    <col min="8708" max="8708" width="18.7109375" style="1" bestFit="1" customWidth="1"/>
    <col min="8709" max="8709" width="16" style="1" bestFit="1" customWidth="1"/>
    <col min="8710" max="8713" width="18.7109375" style="1" bestFit="1" customWidth="1"/>
    <col min="8714" max="8715" width="12.7109375" style="1" customWidth="1"/>
    <col min="8716" max="8716" width="2.5703125" style="1" customWidth="1"/>
    <col min="8717" max="8960" width="11.42578125" style="1"/>
    <col min="8961" max="8961" width="17.7109375" style="1" customWidth="1"/>
    <col min="8962" max="8962" width="18.7109375" style="1" bestFit="1" customWidth="1"/>
    <col min="8963" max="8963" width="12.7109375" style="1" bestFit="1" customWidth="1"/>
    <col min="8964" max="8964" width="18.7109375" style="1" bestFit="1" customWidth="1"/>
    <col min="8965" max="8965" width="16" style="1" bestFit="1" customWidth="1"/>
    <col min="8966" max="8969" width="18.7109375" style="1" bestFit="1" customWidth="1"/>
    <col min="8970" max="8971" width="12.7109375" style="1" customWidth="1"/>
    <col min="8972" max="8972" width="2.5703125" style="1" customWidth="1"/>
    <col min="8973" max="9216" width="11.42578125" style="1"/>
    <col min="9217" max="9217" width="17.7109375" style="1" customWidth="1"/>
    <col min="9218" max="9218" width="18.7109375" style="1" bestFit="1" customWidth="1"/>
    <col min="9219" max="9219" width="12.7109375" style="1" bestFit="1" customWidth="1"/>
    <col min="9220" max="9220" width="18.7109375" style="1" bestFit="1" customWidth="1"/>
    <col min="9221" max="9221" width="16" style="1" bestFit="1" customWidth="1"/>
    <col min="9222" max="9225" width="18.7109375" style="1" bestFit="1" customWidth="1"/>
    <col min="9226" max="9227" width="12.7109375" style="1" customWidth="1"/>
    <col min="9228" max="9228" width="2.5703125" style="1" customWidth="1"/>
    <col min="9229" max="9472" width="11.42578125" style="1"/>
    <col min="9473" max="9473" width="17.7109375" style="1" customWidth="1"/>
    <col min="9474" max="9474" width="18.7109375" style="1" bestFit="1" customWidth="1"/>
    <col min="9475" max="9475" width="12.7109375" style="1" bestFit="1" customWidth="1"/>
    <col min="9476" max="9476" width="18.7109375" style="1" bestFit="1" customWidth="1"/>
    <col min="9477" max="9477" width="16" style="1" bestFit="1" customWidth="1"/>
    <col min="9478" max="9481" width="18.7109375" style="1" bestFit="1" customWidth="1"/>
    <col min="9482" max="9483" width="12.7109375" style="1" customWidth="1"/>
    <col min="9484" max="9484" width="2.5703125" style="1" customWidth="1"/>
    <col min="9485" max="9728" width="11.42578125" style="1"/>
    <col min="9729" max="9729" width="17.7109375" style="1" customWidth="1"/>
    <col min="9730" max="9730" width="18.7109375" style="1" bestFit="1" customWidth="1"/>
    <col min="9731" max="9731" width="12.7109375" style="1" bestFit="1" customWidth="1"/>
    <col min="9732" max="9732" width="18.7109375" style="1" bestFit="1" customWidth="1"/>
    <col min="9733" max="9733" width="16" style="1" bestFit="1" customWidth="1"/>
    <col min="9734" max="9737" width="18.7109375" style="1" bestFit="1" customWidth="1"/>
    <col min="9738" max="9739" width="12.7109375" style="1" customWidth="1"/>
    <col min="9740" max="9740" width="2.5703125" style="1" customWidth="1"/>
    <col min="9741" max="9984" width="11.42578125" style="1"/>
    <col min="9985" max="9985" width="17.7109375" style="1" customWidth="1"/>
    <col min="9986" max="9986" width="18.7109375" style="1" bestFit="1" customWidth="1"/>
    <col min="9987" max="9987" width="12.7109375" style="1" bestFit="1" customWidth="1"/>
    <col min="9988" max="9988" width="18.7109375" style="1" bestFit="1" customWidth="1"/>
    <col min="9989" max="9989" width="16" style="1" bestFit="1" customWidth="1"/>
    <col min="9990" max="9993" width="18.7109375" style="1" bestFit="1" customWidth="1"/>
    <col min="9994" max="9995" width="12.7109375" style="1" customWidth="1"/>
    <col min="9996" max="9996" width="2.5703125" style="1" customWidth="1"/>
    <col min="9997" max="10240" width="11.42578125" style="1"/>
    <col min="10241" max="10241" width="17.7109375" style="1" customWidth="1"/>
    <col min="10242" max="10242" width="18.7109375" style="1" bestFit="1" customWidth="1"/>
    <col min="10243" max="10243" width="12.7109375" style="1" bestFit="1" customWidth="1"/>
    <col min="10244" max="10244" width="18.7109375" style="1" bestFit="1" customWidth="1"/>
    <col min="10245" max="10245" width="16" style="1" bestFit="1" customWidth="1"/>
    <col min="10246" max="10249" width="18.7109375" style="1" bestFit="1" customWidth="1"/>
    <col min="10250" max="10251" width="12.7109375" style="1" customWidth="1"/>
    <col min="10252" max="10252" width="2.5703125" style="1" customWidth="1"/>
    <col min="10253" max="10496" width="11.42578125" style="1"/>
    <col min="10497" max="10497" width="17.7109375" style="1" customWidth="1"/>
    <col min="10498" max="10498" width="18.7109375" style="1" bestFit="1" customWidth="1"/>
    <col min="10499" max="10499" width="12.7109375" style="1" bestFit="1" customWidth="1"/>
    <col min="10500" max="10500" width="18.7109375" style="1" bestFit="1" customWidth="1"/>
    <col min="10501" max="10501" width="16" style="1" bestFit="1" customWidth="1"/>
    <col min="10502" max="10505" width="18.7109375" style="1" bestFit="1" customWidth="1"/>
    <col min="10506" max="10507" width="12.7109375" style="1" customWidth="1"/>
    <col min="10508" max="10508" width="2.5703125" style="1" customWidth="1"/>
    <col min="10509" max="10752" width="11.42578125" style="1"/>
    <col min="10753" max="10753" width="17.7109375" style="1" customWidth="1"/>
    <col min="10754" max="10754" width="18.7109375" style="1" bestFit="1" customWidth="1"/>
    <col min="10755" max="10755" width="12.7109375" style="1" bestFit="1" customWidth="1"/>
    <col min="10756" max="10756" width="18.7109375" style="1" bestFit="1" customWidth="1"/>
    <col min="10757" max="10757" width="16" style="1" bestFit="1" customWidth="1"/>
    <col min="10758" max="10761" width="18.7109375" style="1" bestFit="1" customWidth="1"/>
    <col min="10762" max="10763" width="12.7109375" style="1" customWidth="1"/>
    <col min="10764" max="10764" width="2.5703125" style="1" customWidth="1"/>
    <col min="10765" max="11008" width="11.42578125" style="1"/>
    <col min="11009" max="11009" width="17.7109375" style="1" customWidth="1"/>
    <col min="11010" max="11010" width="18.7109375" style="1" bestFit="1" customWidth="1"/>
    <col min="11011" max="11011" width="12.7109375" style="1" bestFit="1" customWidth="1"/>
    <col min="11012" max="11012" width="18.7109375" style="1" bestFit="1" customWidth="1"/>
    <col min="11013" max="11013" width="16" style="1" bestFit="1" customWidth="1"/>
    <col min="11014" max="11017" width="18.7109375" style="1" bestFit="1" customWidth="1"/>
    <col min="11018" max="11019" width="12.7109375" style="1" customWidth="1"/>
    <col min="11020" max="11020" width="2.5703125" style="1" customWidth="1"/>
    <col min="11021" max="11264" width="11.42578125" style="1"/>
    <col min="11265" max="11265" width="17.7109375" style="1" customWidth="1"/>
    <col min="11266" max="11266" width="18.7109375" style="1" bestFit="1" customWidth="1"/>
    <col min="11267" max="11267" width="12.7109375" style="1" bestFit="1" customWidth="1"/>
    <col min="11268" max="11268" width="18.7109375" style="1" bestFit="1" customWidth="1"/>
    <col min="11269" max="11269" width="16" style="1" bestFit="1" customWidth="1"/>
    <col min="11270" max="11273" width="18.7109375" style="1" bestFit="1" customWidth="1"/>
    <col min="11274" max="11275" width="12.7109375" style="1" customWidth="1"/>
    <col min="11276" max="11276" width="2.5703125" style="1" customWidth="1"/>
    <col min="11277" max="11520" width="11.42578125" style="1"/>
    <col min="11521" max="11521" width="17.7109375" style="1" customWidth="1"/>
    <col min="11522" max="11522" width="18.7109375" style="1" bestFit="1" customWidth="1"/>
    <col min="11523" max="11523" width="12.7109375" style="1" bestFit="1" customWidth="1"/>
    <col min="11524" max="11524" width="18.7109375" style="1" bestFit="1" customWidth="1"/>
    <col min="11525" max="11525" width="16" style="1" bestFit="1" customWidth="1"/>
    <col min="11526" max="11529" width="18.7109375" style="1" bestFit="1" customWidth="1"/>
    <col min="11530" max="11531" width="12.7109375" style="1" customWidth="1"/>
    <col min="11532" max="11532" width="2.5703125" style="1" customWidth="1"/>
    <col min="11533" max="11776" width="11.42578125" style="1"/>
    <col min="11777" max="11777" width="17.7109375" style="1" customWidth="1"/>
    <col min="11778" max="11778" width="18.7109375" style="1" bestFit="1" customWidth="1"/>
    <col min="11779" max="11779" width="12.7109375" style="1" bestFit="1" customWidth="1"/>
    <col min="11780" max="11780" width="18.7109375" style="1" bestFit="1" customWidth="1"/>
    <col min="11781" max="11781" width="16" style="1" bestFit="1" customWidth="1"/>
    <col min="11782" max="11785" width="18.7109375" style="1" bestFit="1" customWidth="1"/>
    <col min="11786" max="11787" width="12.7109375" style="1" customWidth="1"/>
    <col min="11788" max="11788" width="2.5703125" style="1" customWidth="1"/>
    <col min="11789" max="12032" width="11.42578125" style="1"/>
    <col min="12033" max="12033" width="17.7109375" style="1" customWidth="1"/>
    <col min="12034" max="12034" width="18.7109375" style="1" bestFit="1" customWidth="1"/>
    <col min="12035" max="12035" width="12.7109375" style="1" bestFit="1" customWidth="1"/>
    <col min="12036" max="12036" width="18.7109375" style="1" bestFit="1" customWidth="1"/>
    <col min="12037" max="12037" width="16" style="1" bestFit="1" customWidth="1"/>
    <col min="12038" max="12041" width="18.7109375" style="1" bestFit="1" customWidth="1"/>
    <col min="12042" max="12043" width="12.7109375" style="1" customWidth="1"/>
    <col min="12044" max="12044" width="2.5703125" style="1" customWidth="1"/>
    <col min="12045" max="12288" width="11.42578125" style="1"/>
    <col min="12289" max="12289" width="17.7109375" style="1" customWidth="1"/>
    <col min="12290" max="12290" width="18.7109375" style="1" bestFit="1" customWidth="1"/>
    <col min="12291" max="12291" width="12.7109375" style="1" bestFit="1" customWidth="1"/>
    <col min="12292" max="12292" width="18.7109375" style="1" bestFit="1" customWidth="1"/>
    <col min="12293" max="12293" width="16" style="1" bestFit="1" customWidth="1"/>
    <col min="12294" max="12297" width="18.7109375" style="1" bestFit="1" customWidth="1"/>
    <col min="12298" max="12299" width="12.7109375" style="1" customWidth="1"/>
    <col min="12300" max="12300" width="2.5703125" style="1" customWidth="1"/>
    <col min="12301" max="12544" width="11.42578125" style="1"/>
    <col min="12545" max="12545" width="17.7109375" style="1" customWidth="1"/>
    <col min="12546" max="12546" width="18.7109375" style="1" bestFit="1" customWidth="1"/>
    <col min="12547" max="12547" width="12.7109375" style="1" bestFit="1" customWidth="1"/>
    <col min="12548" max="12548" width="18.7109375" style="1" bestFit="1" customWidth="1"/>
    <col min="12549" max="12549" width="16" style="1" bestFit="1" customWidth="1"/>
    <col min="12550" max="12553" width="18.7109375" style="1" bestFit="1" customWidth="1"/>
    <col min="12554" max="12555" width="12.7109375" style="1" customWidth="1"/>
    <col min="12556" max="12556" width="2.5703125" style="1" customWidth="1"/>
    <col min="12557" max="12800" width="11.42578125" style="1"/>
    <col min="12801" max="12801" width="17.7109375" style="1" customWidth="1"/>
    <col min="12802" max="12802" width="18.7109375" style="1" bestFit="1" customWidth="1"/>
    <col min="12803" max="12803" width="12.7109375" style="1" bestFit="1" customWidth="1"/>
    <col min="12804" max="12804" width="18.7109375" style="1" bestFit="1" customWidth="1"/>
    <col min="12805" max="12805" width="16" style="1" bestFit="1" customWidth="1"/>
    <col min="12806" max="12809" width="18.7109375" style="1" bestFit="1" customWidth="1"/>
    <col min="12810" max="12811" width="12.7109375" style="1" customWidth="1"/>
    <col min="12812" max="12812" width="2.5703125" style="1" customWidth="1"/>
    <col min="12813" max="13056" width="11.42578125" style="1"/>
    <col min="13057" max="13057" width="17.7109375" style="1" customWidth="1"/>
    <col min="13058" max="13058" width="18.7109375" style="1" bestFit="1" customWidth="1"/>
    <col min="13059" max="13059" width="12.7109375" style="1" bestFit="1" customWidth="1"/>
    <col min="13060" max="13060" width="18.7109375" style="1" bestFit="1" customWidth="1"/>
    <col min="13061" max="13061" width="16" style="1" bestFit="1" customWidth="1"/>
    <col min="13062" max="13065" width="18.7109375" style="1" bestFit="1" customWidth="1"/>
    <col min="13066" max="13067" width="12.7109375" style="1" customWidth="1"/>
    <col min="13068" max="13068" width="2.5703125" style="1" customWidth="1"/>
    <col min="13069" max="13312" width="11.42578125" style="1"/>
    <col min="13313" max="13313" width="17.7109375" style="1" customWidth="1"/>
    <col min="13314" max="13314" width="18.7109375" style="1" bestFit="1" customWidth="1"/>
    <col min="13315" max="13315" width="12.7109375" style="1" bestFit="1" customWidth="1"/>
    <col min="13316" max="13316" width="18.7109375" style="1" bestFit="1" customWidth="1"/>
    <col min="13317" max="13317" width="16" style="1" bestFit="1" customWidth="1"/>
    <col min="13318" max="13321" width="18.7109375" style="1" bestFit="1" customWidth="1"/>
    <col min="13322" max="13323" width="12.7109375" style="1" customWidth="1"/>
    <col min="13324" max="13324" width="2.5703125" style="1" customWidth="1"/>
    <col min="13325" max="13568" width="11.42578125" style="1"/>
    <col min="13569" max="13569" width="17.7109375" style="1" customWidth="1"/>
    <col min="13570" max="13570" width="18.7109375" style="1" bestFit="1" customWidth="1"/>
    <col min="13571" max="13571" width="12.7109375" style="1" bestFit="1" customWidth="1"/>
    <col min="13572" max="13572" width="18.7109375" style="1" bestFit="1" customWidth="1"/>
    <col min="13573" max="13573" width="16" style="1" bestFit="1" customWidth="1"/>
    <col min="13574" max="13577" width="18.7109375" style="1" bestFit="1" customWidth="1"/>
    <col min="13578" max="13579" width="12.7109375" style="1" customWidth="1"/>
    <col min="13580" max="13580" width="2.5703125" style="1" customWidth="1"/>
    <col min="13581" max="13824" width="11.42578125" style="1"/>
    <col min="13825" max="13825" width="17.7109375" style="1" customWidth="1"/>
    <col min="13826" max="13826" width="18.7109375" style="1" bestFit="1" customWidth="1"/>
    <col min="13827" max="13827" width="12.7109375" style="1" bestFit="1" customWidth="1"/>
    <col min="13828" max="13828" width="18.7109375" style="1" bestFit="1" customWidth="1"/>
    <col min="13829" max="13829" width="16" style="1" bestFit="1" customWidth="1"/>
    <col min="13830" max="13833" width="18.7109375" style="1" bestFit="1" customWidth="1"/>
    <col min="13834" max="13835" width="12.7109375" style="1" customWidth="1"/>
    <col min="13836" max="13836" width="2.5703125" style="1" customWidth="1"/>
    <col min="13837" max="14080" width="11.42578125" style="1"/>
    <col min="14081" max="14081" width="17.7109375" style="1" customWidth="1"/>
    <col min="14082" max="14082" width="18.7109375" style="1" bestFit="1" customWidth="1"/>
    <col min="14083" max="14083" width="12.7109375" style="1" bestFit="1" customWidth="1"/>
    <col min="14084" max="14084" width="18.7109375" style="1" bestFit="1" customWidth="1"/>
    <col min="14085" max="14085" width="16" style="1" bestFit="1" customWidth="1"/>
    <col min="14086" max="14089" width="18.7109375" style="1" bestFit="1" customWidth="1"/>
    <col min="14090" max="14091" width="12.7109375" style="1" customWidth="1"/>
    <col min="14092" max="14092" width="2.5703125" style="1" customWidth="1"/>
    <col min="14093" max="14336" width="11.42578125" style="1"/>
    <col min="14337" max="14337" width="17.7109375" style="1" customWidth="1"/>
    <col min="14338" max="14338" width="18.7109375" style="1" bestFit="1" customWidth="1"/>
    <col min="14339" max="14339" width="12.7109375" style="1" bestFit="1" customWidth="1"/>
    <col min="14340" max="14340" width="18.7109375" style="1" bestFit="1" customWidth="1"/>
    <col min="14341" max="14341" width="16" style="1" bestFit="1" customWidth="1"/>
    <col min="14342" max="14345" width="18.7109375" style="1" bestFit="1" customWidth="1"/>
    <col min="14346" max="14347" width="12.7109375" style="1" customWidth="1"/>
    <col min="14348" max="14348" width="2.5703125" style="1" customWidth="1"/>
    <col min="14349" max="14592" width="11.42578125" style="1"/>
    <col min="14593" max="14593" width="17.7109375" style="1" customWidth="1"/>
    <col min="14594" max="14594" width="18.7109375" style="1" bestFit="1" customWidth="1"/>
    <col min="14595" max="14595" width="12.7109375" style="1" bestFit="1" customWidth="1"/>
    <col min="14596" max="14596" width="18.7109375" style="1" bestFit="1" customWidth="1"/>
    <col min="14597" max="14597" width="16" style="1" bestFit="1" customWidth="1"/>
    <col min="14598" max="14601" width="18.7109375" style="1" bestFit="1" customWidth="1"/>
    <col min="14602" max="14603" width="12.7109375" style="1" customWidth="1"/>
    <col min="14604" max="14604" width="2.5703125" style="1" customWidth="1"/>
    <col min="14605" max="14848" width="11.42578125" style="1"/>
    <col min="14849" max="14849" width="17.7109375" style="1" customWidth="1"/>
    <col min="14850" max="14850" width="18.7109375" style="1" bestFit="1" customWidth="1"/>
    <col min="14851" max="14851" width="12.7109375" style="1" bestFit="1" customWidth="1"/>
    <col min="14852" max="14852" width="18.7109375" style="1" bestFit="1" customWidth="1"/>
    <col min="14853" max="14853" width="16" style="1" bestFit="1" customWidth="1"/>
    <col min="14854" max="14857" width="18.7109375" style="1" bestFit="1" customWidth="1"/>
    <col min="14858" max="14859" width="12.7109375" style="1" customWidth="1"/>
    <col min="14860" max="14860" width="2.5703125" style="1" customWidth="1"/>
    <col min="14861" max="15104" width="11.42578125" style="1"/>
    <col min="15105" max="15105" width="17.7109375" style="1" customWidth="1"/>
    <col min="15106" max="15106" width="18.7109375" style="1" bestFit="1" customWidth="1"/>
    <col min="15107" max="15107" width="12.7109375" style="1" bestFit="1" customWidth="1"/>
    <col min="15108" max="15108" width="18.7109375" style="1" bestFit="1" customWidth="1"/>
    <col min="15109" max="15109" width="16" style="1" bestFit="1" customWidth="1"/>
    <col min="15110" max="15113" width="18.7109375" style="1" bestFit="1" customWidth="1"/>
    <col min="15114" max="15115" width="12.7109375" style="1" customWidth="1"/>
    <col min="15116" max="15116" width="2.5703125" style="1" customWidth="1"/>
    <col min="15117" max="15360" width="11.42578125" style="1"/>
    <col min="15361" max="15361" width="17.7109375" style="1" customWidth="1"/>
    <col min="15362" max="15362" width="18.7109375" style="1" bestFit="1" customWidth="1"/>
    <col min="15363" max="15363" width="12.7109375" style="1" bestFit="1" customWidth="1"/>
    <col min="15364" max="15364" width="18.7109375" style="1" bestFit="1" customWidth="1"/>
    <col min="15365" max="15365" width="16" style="1" bestFit="1" customWidth="1"/>
    <col min="15366" max="15369" width="18.7109375" style="1" bestFit="1" customWidth="1"/>
    <col min="15370" max="15371" width="12.7109375" style="1" customWidth="1"/>
    <col min="15372" max="15372" width="2.5703125" style="1" customWidth="1"/>
    <col min="15373" max="15616" width="11.42578125" style="1"/>
    <col min="15617" max="15617" width="17.7109375" style="1" customWidth="1"/>
    <col min="15618" max="15618" width="18.7109375" style="1" bestFit="1" customWidth="1"/>
    <col min="15619" max="15619" width="12.7109375" style="1" bestFit="1" customWidth="1"/>
    <col min="15620" max="15620" width="18.7109375" style="1" bestFit="1" customWidth="1"/>
    <col min="15621" max="15621" width="16" style="1" bestFit="1" customWidth="1"/>
    <col min="15622" max="15625" width="18.7109375" style="1" bestFit="1" customWidth="1"/>
    <col min="15626" max="15627" width="12.7109375" style="1" customWidth="1"/>
    <col min="15628" max="15628" width="2.5703125" style="1" customWidth="1"/>
    <col min="15629" max="15872" width="11.42578125" style="1"/>
    <col min="15873" max="15873" width="17.7109375" style="1" customWidth="1"/>
    <col min="15874" max="15874" width="18.7109375" style="1" bestFit="1" customWidth="1"/>
    <col min="15875" max="15875" width="12.7109375" style="1" bestFit="1" customWidth="1"/>
    <col min="15876" max="15876" width="18.7109375" style="1" bestFit="1" customWidth="1"/>
    <col min="15877" max="15877" width="16" style="1" bestFit="1" customWidth="1"/>
    <col min="15878" max="15881" width="18.7109375" style="1" bestFit="1" customWidth="1"/>
    <col min="15882" max="15883" width="12.7109375" style="1" customWidth="1"/>
    <col min="15884" max="15884" width="2.5703125" style="1" customWidth="1"/>
    <col min="15885" max="16128" width="11.42578125" style="1"/>
    <col min="16129" max="16129" width="17.7109375" style="1" customWidth="1"/>
    <col min="16130" max="16130" width="18.7109375" style="1" bestFit="1" customWidth="1"/>
    <col min="16131" max="16131" width="12.7109375" style="1" bestFit="1" customWidth="1"/>
    <col min="16132" max="16132" width="18.7109375" style="1" bestFit="1" customWidth="1"/>
    <col min="16133" max="16133" width="16" style="1" bestFit="1" customWidth="1"/>
    <col min="16134" max="16137" width="18.7109375" style="1" bestFit="1" customWidth="1"/>
    <col min="16138" max="16139" width="12.7109375" style="1" customWidth="1"/>
    <col min="16140" max="16140" width="2.5703125" style="1" customWidth="1"/>
    <col min="16141" max="16384" width="11.42578125" style="1"/>
  </cols>
  <sheetData>
    <row r="1" spans="1:20" x14ac:dyDescent="0.25">
      <c r="A1" s="73" t="s">
        <v>771</v>
      </c>
    </row>
    <row r="2" spans="1:20" ht="15.75" x14ac:dyDescent="0.25">
      <c r="A2" s="96" t="s">
        <v>299</v>
      </c>
    </row>
    <row r="3" spans="1:20" ht="15.75" x14ac:dyDescent="0.25">
      <c r="A3" s="96"/>
    </row>
    <row r="4" spans="1:20" x14ac:dyDescent="0.25">
      <c r="A4" s="76" t="s">
        <v>300</v>
      </c>
      <c r="B4" s="8"/>
      <c r="C4" s="8"/>
      <c r="D4" s="8"/>
      <c r="E4" s="8"/>
      <c r="F4" s="8"/>
      <c r="G4" s="8"/>
      <c r="H4" s="8"/>
      <c r="I4" s="8"/>
      <c r="J4" s="8"/>
      <c r="K4" s="8"/>
    </row>
    <row r="5" spans="1:20" s="100" customFormat="1" ht="23.25" customHeight="1" x14ac:dyDescent="0.25">
      <c r="A5" s="97" t="s">
        <v>238</v>
      </c>
      <c r="B5" s="98" t="s">
        <v>301</v>
      </c>
      <c r="C5" s="99" t="s">
        <v>302</v>
      </c>
      <c r="D5" s="99" t="s">
        <v>303</v>
      </c>
      <c r="E5" s="1080" t="s">
        <v>304</v>
      </c>
      <c r="F5" s="98" t="s">
        <v>305</v>
      </c>
      <c r="G5" s="1080" t="s">
        <v>306</v>
      </c>
      <c r="H5" s="98" t="s">
        <v>307</v>
      </c>
      <c r="I5" s="98" t="s">
        <v>308</v>
      </c>
      <c r="J5" s="98" t="s">
        <v>281</v>
      </c>
      <c r="K5" s="98" t="s">
        <v>0</v>
      </c>
    </row>
    <row r="6" spans="1:20" x14ac:dyDescent="0.25">
      <c r="A6" s="101">
        <v>2015</v>
      </c>
      <c r="B6" s="102">
        <v>8167.5413215696453</v>
      </c>
      <c r="C6" s="102">
        <v>6650.5953646963662</v>
      </c>
      <c r="D6" s="102">
        <v>1507.6585313878966</v>
      </c>
      <c r="E6" s="102">
        <v>137.79635297098301</v>
      </c>
      <c r="F6" s="1079">
        <v>1548.2696011111263</v>
      </c>
      <c r="G6" s="1079">
        <v>341.68532335183227</v>
      </c>
      <c r="H6" s="1079">
        <v>350.00259655641497</v>
      </c>
      <c r="I6" s="1079">
        <v>219.63469285986613</v>
      </c>
      <c r="J6" s="102">
        <v>26.956227140133979</v>
      </c>
      <c r="K6" s="102">
        <f t="shared" ref="K6:K14" si="0">SUM(B6:J6)</f>
        <v>18950.14001164426</v>
      </c>
      <c r="N6" s="103"/>
    </row>
    <row r="7" spans="1:20" x14ac:dyDescent="0.25">
      <c r="A7" s="101">
        <v>2016</v>
      </c>
      <c r="B7" s="102">
        <v>10170.877328177923</v>
      </c>
      <c r="C7" s="102">
        <v>7425.7115273502486</v>
      </c>
      <c r="D7" s="102">
        <v>1468.7609249862976</v>
      </c>
      <c r="E7" s="102">
        <v>120.45621156886</v>
      </c>
      <c r="F7" s="102">
        <v>1657.8096258474304</v>
      </c>
      <c r="G7" s="990">
        <v>344.26223521111058</v>
      </c>
      <c r="H7" s="102">
        <v>343.53079468679698</v>
      </c>
      <c r="I7" s="102">
        <v>272.67154160154456</v>
      </c>
      <c r="J7" s="102">
        <v>14.999100398455639</v>
      </c>
      <c r="K7" s="102">
        <f>SUM(B7:J7)</f>
        <v>21819.079289828664</v>
      </c>
      <c r="M7"/>
      <c r="N7" s="103"/>
      <c r="O7"/>
      <c r="P7"/>
      <c r="Q7"/>
      <c r="R7"/>
      <c r="S7"/>
      <c r="T7"/>
    </row>
    <row r="8" spans="1:20" x14ac:dyDescent="0.25">
      <c r="A8" s="101">
        <v>2017</v>
      </c>
      <c r="B8" s="102">
        <v>13844.958650954813</v>
      </c>
      <c r="C8" s="102">
        <v>8270.4808182538964</v>
      </c>
      <c r="D8" s="102">
        <v>2398.5088575489553</v>
      </c>
      <c r="E8" s="102">
        <v>118.02914691497099</v>
      </c>
      <c r="F8" s="102">
        <v>1726.1331451614039</v>
      </c>
      <c r="G8" s="990">
        <v>370.47611971466921</v>
      </c>
      <c r="H8" s="102">
        <v>434.37049986164698</v>
      </c>
      <c r="I8" s="102">
        <v>367.8568511257717</v>
      </c>
      <c r="J8" s="102">
        <v>50.793155874228319</v>
      </c>
      <c r="K8" s="102">
        <f t="shared" si="0"/>
        <v>27581.607245410356</v>
      </c>
      <c r="M8"/>
      <c r="N8" s="103"/>
      <c r="O8"/>
      <c r="P8"/>
      <c r="Q8"/>
      <c r="R8"/>
      <c r="S8"/>
      <c r="T8"/>
    </row>
    <row r="9" spans="1:20" x14ac:dyDescent="0.25">
      <c r="A9" s="101">
        <v>2018</v>
      </c>
      <c r="B9" s="102">
        <v>14938.54527505925</v>
      </c>
      <c r="C9" s="102">
        <v>8258.5140570626972</v>
      </c>
      <c r="D9" s="102">
        <v>2573.9030892868009</v>
      </c>
      <c r="E9" s="102">
        <v>122.68864173304</v>
      </c>
      <c r="F9" s="102">
        <v>1545.468800568307</v>
      </c>
      <c r="G9" s="990">
        <v>351.76617733195485</v>
      </c>
      <c r="H9" s="102">
        <v>484.36463219586608</v>
      </c>
      <c r="I9" s="102">
        <v>612.4952597119152</v>
      </c>
      <c r="J9" s="102">
        <v>10.911933288084873</v>
      </c>
      <c r="K9" s="102">
        <f t="shared" si="0"/>
        <v>28898.657866237914</v>
      </c>
      <c r="M9"/>
      <c r="N9" s="103"/>
      <c r="O9"/>
      <c r="P9"/>
      <c r="Q9"/>
      <c r="R9"/>
      <c r="S9"/>
      <c r="T9"/>
    </row>
    <row r="10" spans="1:20" x14ac:dyDescent="0.25">
      <c r="A10" s="101">
        <v>2019</v>
      </c>
      <c r="B10" s="102">
        <v>14000.934230424238</v>
      </c>
      <c r="C10" s="102">
        <v>8555.1157122799923</v>
      </c>
      <c r="D10" s="102">
        <v>2114.0200076680549</v>
      </c>
      <c r="E10" s="102">
        <v>80.687839499970124</v>
      </c>
      <c r="F10" s="102">
        <v>1566.9742659553435</v>
      </c>
      <c r="G10" s="990">
        <v>382.31444230000005</v>
      </c>
      <c r="H10" s="102">
        <v>978.06279613990228</v>
      </c>
      <c r="I10" s="102">
        <v>655.9361910902893</v>
      </c>
      <c r="J10" s="102">
        <v>2.1621656499999999</v>
      </c>
      <c r="K10" s="102">
        <f t="shared" si="0"/>
        <v>28336.20765100779</v>
      </c>
      <c r="M10" s="757"/>
      <c r="N10" s="103"/>
      <c r="O10"/>
      <c r="P10"/>
      <c r="Q10"/>
      <c r="R10"/>
      <c r="S10"/>
      <c r="T10"/>
    </row>
    <row r="11" spans="1:20" x14ac:dyDescent="0.25">
      <c r="A11" s="101">
        <v>2020</v>
      </c>
      <c r="B11" s="102">
        <v>13039.526141632487</v>
      </c>
      <c r="C11" s="102">
        <v>7829.5665440800021</v>
      </c>
      <c r="D11" s="102">
        <v>1707.1525987270168</v>
      </c>
      <c r="E11" s="102">
        <v>93.552143480020916</v>
      </c>
      <c r="F11" s="102">
        <v>1460.6263937905728</v>
      </c>
      <c r="G11" s="990">
        <v>366.6663935119999</v>
      </c>
      <c r="H11" s="102">
        <v>1146.6078181248376</v>
      </c>
      <c r="I11" s="102">
        <v>478.49304627782897</v>
      </c>
      <c r="J11" s="102">
        <v>5.5008721299999994</v>
      </c>
      <c r="K11" s="102">
        <f t="shared" si="0"/>
        <v>26127.691951754765</v>
      </c>
      <c r="M11" s="757"/>
      <c r="N11" s="103"/>
      <c r="O11"/>
      <c r="P11"/>
      <c r="Q11"/>
      <c r="R11"/>
      <c r="S11"/>
      <c r="T11"/>
    </row>
    <row r="12" spans="1:20" x14ac:dyDescent="0.25">
      <c r="A12" s="101">
        <v>2021</v>
      </c>
      <c r="B12" s="102">
        <v>20694.198624724449</v>
      </c>
      <c r="C12" s="102">
        <v>10184.994801960001</v>
      </c>
      <c r="D12" s="102">
        <v>2685.0816663286341</v>
      </c>
      <c r="E12" s="102">
        <v>117.15571348005717</v>
      </c>
      <c r="F12" s="102">
        <v>2028.3349286807293</v>
      </c>
      <c r="G12" s="990">
        <v>885.89957017999984</v>
      </c>
      <c r="H12" s="102">
        <v>2256.78275033011</v>
      </c>
      <c r="I12" s="102">
        <v>1045.2800694006469</v>
      </c>
      <c r="J12" s="102">
        <v>3.1513878499999999</v>
      </c>
      <c r="K12" s="102">
        <f t="shared" si="0"/>
        <v>39900.879512934625</v>
      </c>
      <c r="M12" s="757"/>
      <c r="N12" s="103"/>
      <c r="O12"/>
      <c r="P12"/>
      <c r="Q12"/>
      <c r="R12"/>
      <c r="S12"/>
      <c r="T12"/>
    </row>
    <row r="13" spans="1:20" x14ac:dyDescent="0.25">
      <c r="A13" s="101">
        <v>2022</v>
      </c>
      <c r="B13" s="102">
        <v>19671.799029249411</v>
      </c>
      <c r="C13" s="102">
        <v>10194.401980660003</v>
      </c>
      <c r="D13" s="102">
        <v>2677.0775377560203</v>
      </c>
      <c r="E13" s="102">
        <v>90.218522479972336</v>
      </c>
      <c r="F13" s="102">
        <v>1786.3171245651856</v>
      </c>
      <c r="G13" s="990">
        <v>782.91723198000022</v>
      </c>
      <c r="H13" s="102">
        <v>1749.7695392699709</v>
      </c>
      <c r="I13" s="102">
        <v>1149.5748933149007</v>
      </c>
      <c r="J13" s="102">
        <v>3.8181220999999996</v>
      </c>
      <c r="K13" s="102">
        <f t="shared" si="0"/>
        <v>38105.893981375455</v>
      </c>
      <c r="M13" s="757"/>
      <c r="N13" s="103"/>
      <c r="O13"/>
      <c r="P13"/>
      <c r="Q13"/>
      <c r="R13"/>
      <c r="S13"/>
      <c r="T13"/>
    </row>
    <row r="14" spans="1:20" x14ac:dyDescent="0.25">
      <c r="A14" s="101">
        <v>2023</v>
      </c>
      <c r="B14" s="102">
        <v>23429.052466174609</v>
      </c>
      <c r="C14" s="102">
        <v>10942.702875979994</v>
      </c>
      <c r="D14" s="102">
        <v>2356.1093167542494</v>
      </c>
      <c r="E14" s="102">
        <v>97.918753810025407</v>
      </c>
      <c r="F14" s="102">
        <v>1919.797591066098</v>
      </c>
      <c r="G14" s="990">
        <v>653.63367914000071</v>
      </c>
      <c r="H14" s="102">
        <v>1724.3906789698915</v>
      </c>
      <c r="I14" s="102">
        <v>1659.9803423534543</v>
      </c>
      <c r="J14" s="102">
        <v>5.95992619</v>
      </c>
      <c r="K14" s="102">
        <f t="shared" si="0"/>
        <v>42789.545630438319</v>
      </c>
      <c r="M14" s="757"/>
      <c r="N14" s="103"/>
      <c r="O14"/>
      <c r="P14"/>
      <c r="Q14"/>
      <c r="R14"/>
      <c r="S14"/>
      <c r="T14"/>
    </row>
    <row r="15" spans="1:20" ht="26.25" x14ac:dyDescent="0.25">
      <c r="A15" s="584" t="s">
        <v>816</v>
      </c>
      <c r="B15" s="104">
        <f>SUM(B16:B26)</f>
        <v>21413.892024723384</v>
      </c>
      <c r="C15" s="104">
        <f>SUM(C16:C26)</f>
        <v>13659.97219267</v>
      </c>
      <c r="D15" s="104">
        <f>SUM(D16:D26)</f>
        <v>1918.1094028307809</v>
      </c>
      <c r="E15" s="104">
        <f t="shared" ref="E15:J15" si="1">SUM(E16:E26)</f>
        <v>115.88758609001322</v>
      </c>
      <c r="F15" s="104">
        <f t="shared" si="1"/>
        <v>1870.2028526861764</v>
      </c>
      <c r="G15" s="104">
        <f t="shared" si="1"/>
        <v>780.29419827100025</v>
      </c>
      <c r="H15" s="104">
        <f t="shared" si="1"/>
        <v>1527.551578062973</v>
      </c>
      <c r="I15" s="104">
        <f t="shared" si="1"/>
        <v>1468.3571692434814</v>
      </c>
      <c r="J15" s="104">
        <f t="shared" si="1"/>
        <v>2.426533557</v>
      </c>
      <c r="K15" s="104">
        <f>SUM(K16:K26)</f>
        <v>42756.693538134794</v>
      </c>
    </row>
    <row r="16" spans="1:20" x14ac:dyDescent="0.25">
      <c r="A16" s="105" t="s">
        <v>239</v>
      </c>
      <c r="B16" s="106">
        <v>1444.1768664513399</v>
      </c>
      <c r="C16" s="106">
        <v>1017.74435079</v>
      </c>
      <c r="D16" s="106">
        <v>139.436477074946</v>
      </c>
      <c r="E16" s="106">
        <v>8.5288761200059309</v>
      </c>
      <c r="F16" s="106">
        <v>162.07858810035</v>
      </c>
      <c r="G16" s="106">
        <v>55.08510459</v>
      </c>
      <c r="H16" s="106">
        <v>188.689700000042</v>
      </c>
      <c r="I16" s="106">
        <v>90.142773367059306</v>
      </c>
      <c r="J16" s="106">
        <v>0.25271307999999998</v>
      </c>
      <c r="K16" s="106">
        <f>SUM(B16:J16)</f>
        <v>3106.1354495737432</v>
      </c>
    </row>
    <row r="17" spans="1:11" x14ac:dyDescent="0.25">
      <c r="A17" s="101" t="s">
        <v>240</v>
      </c>
      <c r="B17" s="106">
        <v>1843.1354019406299</v>
      </c>
      <c r="C17" s="106">
        <v>1006.22863691</v>
      </c>
      <c r="D17" s="106">
        <v>164.09867305867601</v>
      </c>
      <c r="E17" s="106">
        <v>8.0535669599975694</v>
      </c>
      <c r="F17" s="106">
        <v>150.36692525410501</v>
      </c>
      <c r="G17" s="106">
        <v>45.028956879999903</v>
      </c>
      <c r="H17" s="106">
        <v>177.74306664001</v>
      </c>
      <c r="I17" s="106">
        <v>110.86857614252099</v>
      </c>
      <c r="J17" s="758">
        <v>6.5947599999999999E-4</v>
      </c>
      <c r="K17" s="106">
        <f t="shared" ref="K17:K26" si="2">SUM(B17:J17)</f>
        <v>3505.5244632619392</v>
      </c>
    </row>
    <row r="18" spans="1:11" x14ac:dyDescent="0.25">
      <c r="A18" s="101" t="s">
        <v>707</v>
      </c>
      <c r="B18" s="106">
        <v>2074.02472859522</v>
      </c>
      <c r="C18" s="106">
        <v>1079.9780550999999</v>
      </c>
      <c r="D18" s="106">
        <v>174.22626665055299</v>
      </c>
      <c r="E18" s="106">
        <v>10.903086119991</v>
      </c>
      <c r="F18" s="106">
        <v>178.828424312301</v>
      </c>
      <c r="G18" s="106">
        <v>70.561877881999806</v>
      </c>
      <c r="H18" s="106">
        <v>150.280565809965</v>
      </c>
      <c r="I18" s="106">
        <v>136.93257681400101</v>
      </c>
      <c r="J18" s="106">
        <v>0.29486104000000002</v>
      </c>
      <c r="K18" s="106">
        <f t="shared" si="2"/>
        <v>3876.0304423240309</v>
      </c>
    </row>
    <row r="19" spans="1:11" x14ac:dyDescent="0.25">
      <c r="A19" s="101" t="s">
        <v>711</v>
      </c>
      <c r="B19" s="106">
        <v>1628.73781560565</v>
      </c>
      <c r="C19" s="106">
        <v>1226.95230087</v>
      </c>
      <c r="D19" s="106">
        <v>151.59347169523099</v>
      </c>
      <c r="E19" s="106">
        <v>8.9175088300116307</v>
      </c>
      <c r="F19" s="106">
        <v>144.14446170765601</v>
      </c>
      <c r="G19" s="106">
        <v>66.4172956499999</v>
      </c>
      <c r="H19" s="106">
        <v>120.883613159973</v>
      </c>
      <c r="I19" s="106">
        <v>119.669850093958</v>
      </c>
      <c r="J19" s="106">
        <v>5.7959686000000003E-2</v>
      </c>
      <c r="K19" s="106">
        <f t="shared" si="2"/>
        <v>3467.3742772984788</v>
      </c>
    </row>
    <row r="20" spans="1:11" x14ac:dyDescent="0.25">
      <c r="A20" s="101" t="s">
        <v>719</v>
      </c>
      <c r="B20" s="106">
        <v>2037.4093119930501</v>
      </c>
      <c r="C20" s="106">
        <v>1289.64011626</v>
      </c>
      <c r="D20" s="106">
        <v>198.671620392318</v>
      </c>
      <c r="E20" s="106">
        <v>10.8265569899973</v>
      </c>
      <c r="F20" s="106">
        <v>288.30776915548199</v>
      </c>
      <c r="G20" s="106">
        <v>84.663675319999896</v>
      </c>
      <c r="H20" s="106">
        <v>156.45098934002101</v>
      </c>
      <c r="I20" s="106">
        <v>157.42791310743701</v>
      </c>
      <c r="J20" s="106">
        <v>8.4961019999999998E-2</v>
      </c>
      <c r="K20" s="106">
        <f t="shared" si="2"/>
        <v>4223.4829135783057</v>
      </c>
    </row>
    <row r="21" spans="1:11" x14ac:dyDescent="0.25">
      <c r="A21" s="101" t="s">
        <v>738</v>
      </c>
      <c r="B21" s="106">
        <v>2210.9701082975698</v>
      </c>
      <c r="C21" s="106">
        <v>1152.8152172699999</v>
      </c>
      <c r="D21" s="106">
        <v>177.343163808828</v>
      </c>
      <c r="E21" s="106">
        <v>11.904854470010701</v>
      </c>
      <c r="F21" s="106">
        <v>156.90323745339899</v>
      </c>
      <c r="G21" s="106">
        <v>69.840923621000101</v>
      </c>
      <c r="H21" s="106">
        <v>143.99068838297501</v>
      </c>
      <c r="I21" s="106">
        <v>143.07256216605899</v>
      </c>
      <c r="J21" s="106">
        <v>0.75746763500000003</v>
      </c>
      <c r="K21" s="106">
        <f t="shared" si="2"/>
        <v>4067.598223104842</v>
      </c>
    </row>
    <row r="22" spans="1:11" x14ac:dyDescent="0.25">
      <c r="A22" s="101" t="s">
        <v>749</v>
      </c>
      <c r="B22" s="106">
        <v>1990.71243059942</v>
      </c>
      <c r="C22" s="106">
        <v>1343.4942932399999</v>
      </c>
      <c r="D22" s="106">
        <v>219.41172902046901</v>
      </c>
      <c r="E22" s="106">
        <v>13.5053909399864</v>
      </c>
      <c r="F22" s="106">
        <v>234.69663134912901</v>
      </c>
      <c r="G22" s="106">
        <v>73.893190190000198</v>
      </c>
      <c r="H22" s="106">
        <v>104.056354700017</v>
      </c>
      <c r="I22" s="106">
        <v>143.48996985560899</v>
      </c>
      <c r="J22" s="106">
        <v>0.116781025</v>
      </c>
      <c r="K22" s="106">
        <f t="shared" si="2"/>
        <v>4123.37677091963</v>
      </c>
    </row>
    <row r="23" spans="1:11" x14ac:dyDescent="0.25">
      <c r="A23" s="101" t="s">
        <v>752</v>
      </c>
      <c r="B23" s="106">
        <v>2050.7587302741599</v>
      </c>
      <c r="C23" s="106">
        <v>1397.65166241</v>
      </c>
      <c r="D23" s="106">
        <v>183.549683295134</v>
      </c>
      <c r="E23" s="106">
        <v>10.6591637600065</v>
      </c>
      <c r="F23" s="106">
        <v>214.86079238918401</v>
      </c>
      <c r="G23" s="106">
        <v>68.799559650000205</v>
      </c>
      <c r="H23" s="106">
        <v>137.74091396000901</v>
      </c>
      <c r="I23" s="106">
        <v>147.43644619675399</v>
      </c>
      <c r="J23" s="107">
        <v>1.3040154999999999E-2</v>
      </c>
      <c r="K23" s="106">
        <f t="shared" si="2"/>
        <v>4211.4699920902476</v>
      </c>
    </row>
    <row r="24" spans="1:11" x14ac:dyDescent="0.25">
      <c r="A24" s="101" t="s">
        <v>760</v>
      </c>
      <c r="B24" s="106">
        <v>2035.63952184699</v>
      </c>
      <c r="C24" s="106">
        <v>1373.97371793</v>
      </c>
      <c r="D24" s="106">
        <v>179.52195028859401</v>
      </c>
      <c r="E24" s="106">
        <v>8.6365819600112808</v>
      </c>
      <c r="F24" s="106">
        <v>121.252346739982</v>
      </c>
      <c r="G24" s="106">
        <v>86.713599028000203</v>
      </c>
      <c r="H24" s="106">
        <v>101.971494499984</v>
      </c>
      <c r="I24" s="106">
        <v>168.05813531813399</v>
      </c>
      <c r="J24" s="106">
        <v>0.46454317000000001</v>
      </c>
      <c r="K24" s="106">
        <f t="shared" si="2"/>
        <v>4076.2318907816957</v>
      </c>
    </row>
    <row r="25" spans="1:11" x14ac:dyDescent="0.25">
      <c r="A25" s="101" t="s">
        <v>765</v>
      </c>
      <c r="B25" s="106">
        <v>1861.2506004949601</v>
      </c>
      <c r="C25" s="106">
        <v>1456.2462489</v>
      </c>
      <c r="D25" s="106">
        <v>128.886994519241</v>
      </c>
      <c r="E25" s="106">
        <v>8.3066214999962096</v>
      </c>
      <c r="F25" s="106">
        <v>83.646678598828402</v>
      </c>
      <c r="G25" s="106">
        <v>80.227664180000204</v>
      </c>
      <c r="H25" s="106">
        <v>130.64675494998301</v>
      </c>
      <c r="I25" s="106">
        <v>137.64931345941</v>
      </c>
      <c r="J25" s="106">
        <v>0.10842719000000001</v>
      </c>
      <c r="K25" s="106">
        <f t="shared" si="2"/>
        <v>3886.9693037924189</v>
      </c>
    </row>
    <row r="26" spans="1:11" x14ac:dyDescent="0.25">
      <c r="A26" s="101" t="s">
        <v>769</v>
      </c>
      <c r="B26" s="106">
        <v>2237.07650862439</v>
      </c>
      <c r="C26" s="106">
        <v>1315.2475929899999</v>
      </c>
      <c r="D26" s="106">
        <v>201.36937302679101</v>
      </c>
      <c r="E26" s="106">
        <v>15.6453784399987</v>
      </c>
      <c r="F26" s="106">
        <v>135.11699762576001</v>
      </c>
      <c r="G26" s="106">
        <v>79.062351279999902</v>
      </c>
      <c r="H26" s="106">
        <v>115.097436619994</v>
      </c>
      <c r="I26" s="106">
        <v>113.609052722539</v>
      </c>
      <c r="J26" s="106">
        <v>0.27512007999999999</v>
      </c>
      <c r="K26" s="106">
        <f t="shared" si="2"/>
        <v>4212.4998114094733</v>
      </c>
    </row>
    <row r="27" spans="1:11" x14ac:dyDescent="0.25">
      <c r="A27" s="101"/>
      <c r="B27" s="106"/>
      <c r="C27" s="106"/>
      <c r="D27" s="106"/>
      <c r="E27" s="106"/>
      <c r="F27" s="106"/>
      <c r="G27" s="106"/>
      <c r="H27" s="106"/>
      <c r="I27" s="106"/>
      <c r="J27" s="106"/>
      <c r="K27" s="108"/>
    </row>
    <row r="28" spans="1:11" x14ac:dyDescent="0.25">
      <c r="A28" s="109" t="s">
        <v>817</v>
      </c>
      <c r="B28" s="75"/>
      <c r="C28" s="75"/>
      <c r="D28" s="75"/>
      <c r="E28" s="75"/>
      <c r="F28" s="75"/>
      <c r="G28" s="75"/>
      <c r="H28" s="75"/>
      <c r="I28" s="75"/>
      <c r="J28" s="75"/>
      <c r="K28" s="8"/>
    </row>
    <row r="29" spans="1:11" x14ac:dyDescent="0.25">
      <c r="A29" s="105" t="s">
        <v>818</v>
      </c>
      <c r="B29" s="106">
        <v>1825.3991336797301</v>
      </c>
      <c r="C29" s="106">
        <v>1035.4047685999999</v>
      </c>
      <c r="D29" s="106">
        <v>166.93030884436601</v>
      </c>
      <c r="E29" s="106">
        <v>7.1720259099967603</v>
      </c>
      <c r="F29" s="106">
        <v>148.35901063588901</v>
      </c>
      <c r="G29" s="106">
        <v>71.669406879999997</v>
      </c>
      <c r="H29" s="106">
        <v>171.03839107000101</v>
      </c>
      <c r="I29" s="106">
        <v>108.800903283165</v>
      </c>
      <c r="J29" s="106">
        <v>1.45226682</v>
      </c>
      <c r="K29" s="106">
        <f>SUM(B29:J29)</f>
        <v>3536.2262157231485</v>
      </c>
    </row>
    <row r="30" spans="1:11" x14ac:dyDescent="0.25">
      <c r="A30" s="105" t="s">
        <v>768</v>
      </c>
      <c r="B30" s="106">
        <v>2237.07650862439</v>
      </c>
      <c r="C30" s="106">
        <v>1315.2475929899999</v>
      </c>
      <c r="D30" s="106">
        <v>201.36937302679101</v>
      </c>
      <c r="E30" s="106">
        <v>15.6453784399987</v>
      </c>
      <c r="F30" s="106">
        <v>135.11699762576001</v>
      </c>
      <c r="G30" s="106">
        <v>79.062351279999902</v>
      </c>
      <c r="H30" s="106">
        <v>115.097436619994</v>
      </c>
      <c r="I30" s="106">
        <v>113.609052722539</v>
      </c>
      <c r="J30" s="106">
        <v>0.27512007999999999</v>
      </c>
      <c r="K30" s="106">
        <f>SUM(B30:J30)</f>
        <v>4212.4998114094733</v>
      </c>
    </row>
    <row r="31" spans="1:11" x14ac:dyDescent="0.25">
      <c r="A31" s="110" t="s">
        <v>309</v>
      </c>
      <c r="B31" s="111">
        <f>B30/B29-1</f>
        <v>0.22552732021669164</v>
      </c>
      <c r="C31" s="111">
        <f>C30/C29-1</f>
        <v>0.27027384157056122</v>
      </c>
      <c r="D31" s="111">
        <f>D30/D29-1</f>
        <v>0.2063080360950722</v>
      </c>
      <c r="E31" s="111">
        <f>E30/E29-1</f>
        <v>1.1814447739503171</v>
      </c>
      <c r="F31" s="111">
        <f t="shared" ref="F31:H31" si="3">F30/F29-1</f>
        <v>-8.9256547029882061E-2</v>
      </c>
      <c r="G31" s="111">
        <f t="shared" si="3"/>
        <v>0.10315341959475566</v>
      </c>
      <c r="H31" s="111">
        <f t="shared" si="3"/>
        <v>-0.32706665503601473</v>
      </c>
      <c r="I31" s="111">
        <f>I30/I29-1</f>
        <v>4.419218310035844E-2</v>
      </c>
      <c r="J31" s="111">
        <f>J30/J29-1</f>
        <v>-0.81055817277433906</v>
      </c>
      <c r="K31" s="111">
        <f>K30/K29-1</f>
        <v>0.19124161024523967</v>
      </c>
    </row>
    <row r="32" spans="1:11" x14ac:dyDescent="0.25">
      <c r="A32" s="112"/>
      <c r="B32" s="113"/>
      <c r="C32" s="113"/>
      <c r="D32" s="113"/>
      <c r="E32" s="113"/>
      <c r="F32" s="113"/>
      <c r="G32" s="113"/>
      <c r="H32" s="113"/>
      <c r="I32" s="113"/>
      <c r="J32" s="113"/>
      <c r="K32" s="113"/>
    </row>
    <row r="33" spans="1:12" x14ac:dyDescent="0.25">
      <c r="A33" s="109" t="s">
        <v>819</v>
      </c>
      <c r="B33" s="75"/>
      <c r="C33" s="75"/>
      <c r="D33" s="75"/>
      <c r="E33" s="75"/>
      <c r="F33" s="75"/>
      <c r="G33" s="75"/>
      <c r="H33" s="75"/>
      <c r="I33" s="75"/>
      <c r="J33" s="75"/>
      <c r="K33" s="75"/>
    </row>
    <row r="34" spans="1:12" x14ac:dyDescent="0.25">
      <c r="A34" s="105" t="s">
        <v>820</v>
      </c>
      <c r="B34" s="106">
        <v>21144.897599283118</v>
      </c>
      <c r="C34" s="106">
        <v>9918.2270595799946</v>
      </c>
      <c r="D34" s="106">
        <v>2135.9093526966303</v>
      </c>
      <c r="E34" s="106">
        <v>89.078207130029483</v>
      </c>
      <c r="F34" s="106">
        <v>1773.975493813223</v>
      </c>
      <c r="G34" s="106">
        <v>587.63565162000043</v>
      </c>
      <c r="H34" s="106">
        <v>1559.4676068499084</v>
      </c>
      <c r="I34" s="106">
        <v>1559.2198709164832</v>
      </c>
      <c r="J34" s="106">
        <v>5.4997623300000003</v>
      </c>
      <c r="K34" s="106">
        <f>SUM(B34:J34)</f>
        <v>38773.910604219389</v>
      </c>
    </row>
    <row r="35" spans="1:12" x14ac:dyDescent="0.25">
      <c r="A35" s="105" t="s">
        <v>821</v>
      </c>
      <c r="B35" s="106">
        <v>21413.892024723384</v>
      </c>
      <c r="C35" s="106">
        <v>13659.97219267</v>
      </c>
      <c r="D35" s="106">
        <v>1918.1094028307809</v>
      </c>
      <c r="E35" s="106">
        <v>115.88758609001322</v>
      </c>
      <c r="F35" s="106">
        <v>1870.2028526861764</v>
      </c>
      <c r="G35" s="106">
        <v>780.29419827100025</v>
      </c>
      <c r="H35" s="106">
        <v>1527.551578062973</v>
      </c>
      <c r="I35" s="106">
        <v>1468.3571692434814</v>
      </c>
      <c r="J35" s="106">
        <v>2.426533557</v>
      </c>
      <c r="K35" s="106">
        <f>SUM(B35:J35)</f>
        <v>42756.693538134808</v>
      </c>
    </row>
    <row r="36" spans="1:12" x14ac:dyDescent="0.25">
      <c r="A36" s="110" t="s">
        <v>309</v>
      </c>
      <c r="B36" s="111">
        <f>B35/B34-1</f>
        <v>1.2721481585675098E-2</v>
      </c>
      <c r="C36" s="111">
        <f t="shared" ref="C36:J36" si="4">C35/C34-1</f>
        <v>0.37725947496592771</v>
      </c>
      <c r="D36" s="111">
        <f t="shared" si="4"/>
        <v>-0.10197059607931036</v>
      </c>
      <c r="E36" s="111">
        <f>E35/E34-1</f>
        <v>0.30096450999344282</v>
      </c>
      <c r="F36" s="111">
        <f t="shared" si="4"/>
        <v>5.424390540261026E-2</v>
      </c>
      <c r="G36" s="111">
        <f t="shared" si="4"/>
        <v>0.32785374086796226</v>
      </c>
      <c r="H36" s="111">
        <f t="shared" si="4"/>
        <v>-2.0465977393018808E-2</v>
      </c>
      <c r="I36" s="111">
        <f t="shared" si="4"/>
        <v>-5.8274463639046759E-2</v>
      </c>
      <c r="J36" s="111">
        <f t="shared" si="4"/>
        <v>-0.55879301478833177</v>
      </c>
      <c r="K36" s="111">
        <f>K35/K34-1</f>
        <v>0.10271811307786982</v>
      </c>
    </row>
    <row r="37" spans="1:12" x14ac:dyDescent="0.25">
      <c r="A37" s="76"/>
      <c r="B37" s="113"/>
      <c r="C37" s="113"/>
      <c r="D37" s="113"/>
      <c r="E37" s="113"/>
      <c r="F37" s="113"/>
      <c r="G37" s="113"/>
      <c r="H37" s="113"/>
      <c r="I37" s="113"/>
      <c r="J37" s="113"/>
      <c r="K37" s="114"/>
    </row>
    <row r="38" spans="1:12" x14ac:dyDescent="0.25">
      <c r="A38" s="76"/>
      <c r="B38" s="744"/>
      <c r="C38" s="744"/>
      <c r="D38" s="744"/>
      <c r="E38" s="744"/>
      <c r="F38" s="744"/>
      <c r="G38" s="744"/>
      <c r="H38" s="744"/>
      <c r="I38" s="744"/>
      <c r="J38" s="744"/>
      <c r="K38" s="745"/>
    </row>
    <row r="39" spans="1:12" x14ac:dyDescent="0.25">
      <c r="A39" s="109" t="s">
        <v>310</v>
      </c>
      <c r="B39" s="75"/>
      <c r="C39" s="75"/>
      <c r="D39" s="75"/>
      <c r="E39" s="75"/>
      <c r="F39" s="75"/>
      <c r="G39" s="75"/>
      <c r="H39" s="75"/>
      <c r="I39" s="75"/>
      <c r="J39" s="75"/>
      <c r="K39" s="8"/>
    </row>
    <row r="40" spans="1:12" x14ac:dyDescent="0.25">
      <c r="A40" s="105" t="s">
        <v>764</v>
      </c>
      <c r="B40" s="106">
        <v>1861.2506004949601</v>
      </c>
      <c r="C40" s="106">
        <v>1456.2462489</v>
      </c>
      <c r="D40" s="106">
        <v>128.886994519241</v>
      </c>
      <c r="E40" s="106">
        <v>8.3066214999962096</v>
      </c>
      <c r="F40" s="106">
        <v>83.646678598828402</v>
      </c>
      <c r="G40" s="106">
        <v>80.227664180000204</v>
      </c>
      <c r="H40" s="106">
        <v>130.64675494998301</v>
      </c>
      <c r="I40" s="106">
        <v>137.64931345941</v>
      </c>
      <c r="J40" s="980">
        <v>0.10842719000000001</v>
      </c>
      <c r="K40" s="106">
        <f>SUM(B40:J40)</f>
        <v>3886.9693037924189</v>
      </c>
    </row>
    <row r="41" spans="1:12" x14ac:dyDescent="0.25">
      <c r="A41" s="105" t="s">
        <v>768</v>
      </c>
      <c r="B41" s="106">
        <v>2237.07650862439</v>
      </c>
      <c r="C41" s="106">
        <v>1315.2475929899999</v>
      </c>
      <c r="D41" s="106">
        <v>201.36937302679101</v>
      </c>
      <c r="E41" s="106">
        <v>15.6453784399987</v>
      </c>
      <c r="F41" s="106">
        <v>135.11699762576001</v>
      </c>
      <c r="G41" s="106">
        <v>79.062351279999902</v>
      </c>
      <c r="H41" s="106">
        <v>115.097436619994</v>
      </c>
      <c r="I41" s="106">
        <v>113.609052722539</v>
      </c>
      <c r="J41" s="106">
        <v>0.27512007999999999</v>
      </c>
      <c r="K41" s="106">
        <f>SUM(B41:J41)</f>
        <v>4212.4998114094733</v>
      </c>
    </row>
    <row r="42" spans="1:12" x14ac:dyDescent="0.25">
      <c r="A42" s="110" t="s">
        <v>309</v>
      </c>
      <c r="B42" s="111">
        <f>B41/B40-1</f>
        <v>0.20192117495058803</v>
      </c>
      <c r="C42" s="111">
        <f>C41/C40-1</f>
        <v>-9.6823360758186094E-2</v>
      </c>
      <c r="D42" s="111">
        <f>D41/D40-1</f>
        <v>0.56237154708987669</v>
      </c>
      <c r="E42" s="111">
        <f t="shared" ref="E42:J42" si="5">E41/E40-1</f>
        <v>0.88348276612890553</v>
      </c>
      <c r="F42" s="111">
        <f t="shared" si="5"/>
        <v>0.61533009904415414</v>
      </c>
      <c r="G42" s="111">
        <f t="shared" si="5"/>
        <v>-1.4525075756733785E-2</v>
      </c>
      <c r="H42" s="111">
        <f t="shared" si="5"/>
        <v>-0.1190180218095882</v>
      </c>
      <c r="I42" s="111">
        <f t="shared" si="5"/>
        <v>-0.17464860617673894</v>
      </c>
      <c r="J42" s="111">
        <f t="shared" si="5"/>
        <v>1.5373716684901635</v>
      </c>
      <c r="K42" s="111">
        <f>K41/K40-1</f>
        <v>8.3749184049239256E-2</v>
      </c>
    </row>
    <row r="43" spans="1:12" x14ac:dyDescent="0.25">
      <c r="B43"/>
      <c r="C43"/>
      <c r="D43"/>
      <c r="E43"/>
      <c r="F43"/>
      <c r="G43"/>
      <c r="H43"/>
      <c r="I43"/>
      <c r="J43"/>
    </row>
    <row r="44" spans="1:12" x14ac:dyDescent="0.25">
      <c r="B44"/>
      <c r="C44"/>
      <c r="D44"/>
      <c r="E44"/>
      <c r="F44"/>
      <c r="G44"/>
      <c r="H44"/>
      <c r="I44"/>
      <c r="J44"/>
      <c r="K44"/>
      <c r="L44"/>
    </row>
    <row r="46" spans="1:12" x14ac:dyDescent="0.25">
      <c r="A46" s="1019" t="s">
        <v>311</v>
      </c>
      <c r="B46" s="1019"/>
      <c r="C46" s="1019"/>
      <c r="D46" s="1019"/>
      <c r="E46" s="1019"/>
      <c r="F46" s="1019"/>
      <c r="G46" s="1019"/>
      <c r="H46" s="1019"/>
      <c r="I46" s="1019"/>
      <c r="J46" s="1019"/>
      <c r="K46" s="1019"/>
    </row>
    <row r="50" spans="1:26" x14ac:dyDescent="0.25">
      <c r="A50" s="115"/>
    </row>
    <row r="52" spans="1:26" x14ac:dyDescent="0.25">
      <c r="A52" s="115"/>
    </row>
    <row r="62" spans="1:26" s="19" customFormat="1" x14ac:dyDescent="0.25">
      <c r="A62" s="76" t="s">
        <v>312</v>
      </c>
      <c r="B62" s="8"/>
      <c r="C62" s="8"/>
      <c r="D62" s="8"/>
      <c r="E62" s="8"/>
      <c r="F62" s="8"/>
      <c r="G62" s="8"/>
      <c r="H62" s="8"/>
      <c r="I62" s="8"/>
      <c r="J62" s="8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s="19" customFormat="1" x14ac:dyDescent="0.25">
      <c r="A63" s="116" t="s">
        <v>238</v>
      </c>
      <c r="B63" s="117" t="s">
        <v>301</v>
      </c>
      <c r="C63" s="117" t="s">
        <v>302</v>
      </c>
      <c r="D63" s="117" t="s">
        <v>303</v>
      </c>
      <c r="E63" s="117" t="s">
        <v>304</v>
      </c>
      <c r="F63" s="117" t="s">
        <v>305</v>
      </c>
      <c r="G63" s="117" t="s">
        <v>306</v>
      </c>
      <c r="H63" s="117" t="s">
        <v>307</v>
      </c>
      <c r="I63" s="117" t="s">
        <v>308</v>
      </c>
      <c r="J63" s="8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s="19" customFormat="1" x14ac:dyDescent="0.25">
      <c r="A64" s="7"/>
      <c r="B64" s="118" t="s">
        <v>313</v>
      </c>
      <c r="C64" s="118" t="s">
        <v>314</v>
      </c>
      <c r="D64" s="118" t="s">
        <v>313</v>
      </c>
      <c r="E64" s="118" t="s">
        <v>315</v>
      </c>
      <c r="F64" s="118" t="s">
        <v>313</v>
      </c>
      <c r="G64" s="118" t="s">
        <v>313</v>
      </c>
      <c r="H64" s="118" t="s">
        <v>316</v>
      </c>
      <c r="I64" s="118" t="s">
        <v>313</v>
      </c>
      <c r="J64" s="8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s="19" customFormat="1" x14ac:dyDescent="0.25">
      <c r="A65" s="101">
        <v>2015</v>
      </c>
      <c r="B65" s="108">
        <v>1643.7569690000003</v>
      </c>
      <c r="C65" s="108">
        <v>5743.7721409999986</v>
      </c>
      <c r="D65" s="108">
        <v>1190.298859</v>
      </c>
      <c r="E65" s="108">
        <v>8.9059539999999995</v>
      </c>
      <c r="F65" s="108">
        <v>938.35960200000011</v>
      </c>
      <c r="G65" s="108">
        <v>20.811199999999999</v>
      </c>
      <c r="H65" s="108">
        <v>11.646831000000001</v>
      </c>
      <c r="I65" s="108">
        <v>17.764907390686925</v>
      </c>
      <c r="J65" s="8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s="19" customFormat="1" x14ac:dyDescent="0.25">
      <c r="A66" s="101">
        <v>2016</v>
      </c>
      <c r="B66" s="108">
        <v>2317.2932110000002</v>
      </c>
      <c r="C66" s="108">
        <v>5936.5698080000002</v>
      </c>
      <c r="D66" s="108">
        <v>1102.9358439999999</v>
      </c>
      <c r="E66" s="108">
        <v>7.1565099999999982</v>
      </c>
      <c r="F66" s="108">
        <v>942.29859900000008</v>
      </c>
      <c r="G66" s="108">
        <v>18.915343000000004</v>
      </c>
      <c r="H66" s="108">
        <v>11.089091000000002</v>
      </c>
      <c r="I66" s="108">
        <v>24.500516022025053</v>
      </c>
      <c r="J66" s="8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s="19" customFormat="1" x14ac:dyDescent="0.25">
      <c r="A67" s="101">
        <v>2017</v>
      </c>
      <c r="B67" s="108">
        <v>2438.0425139999998</v>
      </c>
      <c r="C67" s="108">
        <v>6563.9221310000012</v>
      </c>
      <c r="D67" s="108">
        <v>1236.5138630000001</v>
      </c>
      <c r="E67" s="108">
        <v>6.9465319999999995</v>
      </c>
      <c r="F67" s="108">
        <v>865.54154800000003</v>
      </c>
      <c r="G67" s="108">
        <v>18.107502</v>
      </c>
      <c r="H67" s="108">
        <v>11.692759000000001</v>
      </c>
      <c r="I67" s="108">
        <v>25.423540350680781</v>
      </c>
      <c r="J67" s="8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s="19" customFormat="1" x14ac:dyDescent="0.25">
      <c r="A68" s="101">
        <v>2018</v>
      </c>
      <c r="B68" s="108">
        <v>2487.8854569999999</v>
      </c>
      <c r="C68" s="108">
        <v>6513.3016529999995</v>
      </c>
      <c r="D68" s="108">
        <v>1208.0306520000001</v>
      </c>
      <c r="E68" s="108">
        <v>7.8107290000000003</v>
      </c>
      <c r="F68" s="108">
        <v>793.74422600000003</v>
      </c>
      <c r="G68" s="108">
        <v>17.110648999999999</v>
      </c>
      <c r="H68" s="108">
        <v>14.680347999999999</v>
      </c>
      <c r="I68" s="108">
        <v>27.171357639812076</v>
      </c>
      <c r="J68" s="119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s="19" customFormat="1" x14ac:dyDescent="0.25">
      <c r="A69" s="101">
        <v>2019</v>
      </c>
      <c r="B69" s="108">
        <v>2554.9391948135981</v>
      </c>
      <c r="C69" s="108">
        <v>6139.6800270651038</v>
      </c>
      <c r="D69" s="108">
        <v>1194.6094978007111</v>
      </c>
      <c r="E69" s="108">
        <v>4.7343134888110008</v>
      </c>
      <c r="F69" s="108">
        <v>835.96116070666892</v>
      </c>
      <c r="G69" s="108">
        <v>20.077339641999998</v>
      </c>
      <c r="H69" s="108">
        <v>15.748065453363001</v>
      </c>
      <c r="I69" s="108">
        <v>30.339354856170623</v>
      </c>
      <c r="J69" s="119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s="19" customFormat="1" x14ac:dyDescent="0.25">
      <c r="A70" s="101">
        <v>2020</v>
      </c>
      <c r="B70" s="108">
        <v>2183.680597735944</v>
      </c>
      <c r="C70" s="108">
        <v>4426.6311021439542</v>
      </c>
      <c r="D70" s="108">
        <v>1169.900012381546</v>
      </c>
      <c r="E70" s="108">
        <v>4.6800948318970006</v>
      </c>
      <c r="F70" s="108">
        <v>746.20684186854999</v>
      </c>
      <c r="G70" s="108">
        <v>20.095348600000001</v>
      </c>
      <c r="H70" s="108">
        <v>14.290312997073</v>
      </c>
      <c r="I70" s="108">
        <v>29.56865228604148</v>
      </c>
      <c r="J70" s="119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s="19" customFormat="1" x14ac:dyDescent="0.25">
      <c r="A71" s="101">
        <v>2021</v>
      </c>
      <c r="B71" s="108">
        <v>2316.0709897788838</v>
      </c>
      <c r="C71" s="108">
        <v>5663.260269844599</v>
      </c>
      <c r="D71" s="108">
        <v>1215.5821221695819</v>
      </c>
      <c r="E71" s="108">
        <v>4.6418586206430001</v>
      </c>
      <c r="F71" s="108">
        <v>863.31795709745495</v>
      </c>
      <c r="G71" s="108">
        <v>25.548352000000001</v>
      </c>
      <c r="H71" s="108">
        <v>18.181757074653</v>
      </c>
      <c r="I71" s="108">
        <v>32.597042292064089</v>
      </c>
      <c r="J71" s="8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s="19" customFormat="1" x14ac:dyDescent="0.25">
      <c r="A72" s="101">
        <v>2022</v>
      </c>
      <c r="B72" s="108">
        <v>2448.3065033462776</v>
      </c>
      <c r="C72" s="108">
        <v>5665.0608001114279</v>
      </c>
      <c r="D72" s="108">
        <v>1100.345831132626</v>
      </c>
      <c r="E72" s="108">
        <v>4.2071969278010002</v>
      </c>
      <c r="F72" s="108">
        <v>788.32240836902906</v>
      </c>
      <c r="G72" s="108">
        <v>26.684910299999999</v>
      </c>
      <c r="H72" s="108">
        <v>19.395276287986999</v>
      </c>
      <c r="I72" s="108">
        <v>29.481467272762778</v>
      </c>
      <c r="J72" s="8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s="19" customFormat="1" x14ac:dyDescent="0.25">
      <c r="A73" s="101">
        <v>2023</v>
      </c>
      <c r="B73" s="108">
        <v>2960.5970801137191</v>
      </c>
      <c r="C73" s="108">
        <v>5623.5698807258632</v>
      </c>
      <c r="D73" s="108">
        <v>1337.3503551422762</v>
      </c>
      <c r="E73" s="108">
        <v>4.249931025136001</v>
      </c>
      <c r="F73" s="108">
        <v>826.81099223020794</v>
      </c>
      <c r="G73" s="108">
        <v>24.921071228999999</v>
      </c>
      <c r="H73" s="108">
        <v>19.201671537549998</v>
      </c>
      <c r="I73" s="108">
        <v>36.871184451801142</v>
      </c>
      <c r="J73" s="8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s="19" customFormat="1" x14ac:dyDescent="0.25">
      <c r="A74" s="116" t="s">
        <v>822</v>
      </c>
      <c r="B74" s="104">
        <f>SUM(B75:B85)</f>
        <v>2600.8036710908273</v>
      </c>
      <c r="C74" s="104">
        <f>SUM(C75:C85)</f>
        <v>5763.5149671501622</v>
      </c>
      <c r="D74" s="104">
        <f>SUM(D75:D85)</f>
        <v>939.90824647109207</v>
      </c>
      <c r="E74" s="120">
        <f>SUM(E75:E85)</f>
        <v>4.3719002565620002</v>
      </c>
      <c r="F74" s="104">
        <f t="shared" ref="F74" si="6">SUM(F75:F85)</f>
        <v>738.3962356561899</v>
      </c>
      <c r="G74" s="104">
        <f>SUM(G75:G85)</f>
        <v>25.503235562</v>
      </c>
      <c r="H74" s="104">
        <f>SUM(H75:H85)</f>
        <v>19.283589132953001</v>
      </c>
      <c r="I74" s="104">
        <f>SUM(I75:I85)</f>
        <v>35.874030821902672</v>
      </c>
      <c r="J74" s="12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s="19" customFormat="1" x14ac:dyDescent="0.25">
      <c r="A75" s="101" t="s">
        <v>239</v>
      </c>
      <c r="B75" s="108">
        <v>178.59291637730399</v>
      </c>
      <c r="C75" s="108">
        <v>500.48108909436098</v>
      </c>
      <c r="D75" s="108">
        <v>79.277336469161995</v>
      </c>
      <c r="E75" s="122">
        <v>0.36746668281400002</v>
      </c>
      <c r="F75" s="108">
        <v>70.793233518432999</v>
      </c>
      <c r="G75" s="108">
        <v>2.1308191999999999</v>
      </c>
      <c r="H75" s="108">
        <v>1.9996077607280001</v>
      </c>
      <c r="I75" s="108">
        <v>2.5063342412987102</v>
      </c>
      <c r="J75" s="108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s="19" customFormat="1" x14ac:dyDescent="0.25">
      <c r="A76" s="101" t="s">
        <v>240</v>
      </c>
      <c r="B76" s="108">
        <v>247.00866939196899</v>
      </c>
      <c r="C76" s="108">
        <v>496.70878440636898</v>
      </c>
      <c r="D76" s="108">
        <v>94.183225063229003</v>
      </c>
      <c r="E76" s="122">
        <v>0.34332984940400002</v>
      </c>
      <c r="F76" s="108">
        <v>66.245621172583995</v>
      </c>
      <c r="G76" s="108">
        <v>1.6727510000000001</v>
      </c>
      <c r="H76" s="108">
        <v>2.0103500367499998</v>
      </c>
      <c r="I76" s="108">
        <v>2.9565306000320999</v>
      </c>
      <c r="J76" s="108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s="19" customFormat="1" x14ac:dyDescent="0.25">
      <c r="A77" s="101" t="s">
        <v>707</v>
      </c>
      <c r="B77" s="108">
        <v>263.54279909747299</v>
      </c>
      <c r="C77" s="108">
        <v>498.42503196635198</v>
      </c>
      <c r="D77" s="108">
        <v>98.289769795021002</v>
      </c>
      <c r="E77" s="122">
        <v>0.47824328321600001</v>
      </c>
      <c r="F77" s="108">
        <v>75.338833357522006</v>
      </c>
      <c r="G77" s="108">
        <v>2.5070199999999998</v>
      </c>
      <c r="H77" s="108">
        <v>1.9256516946740001</v>
      </c>
      <c r="I77" s="108">
        <v>3.3864038641734502</v>
      </c>
      <c r="J77" s="108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s="19" customFormat="1" x14ac:dyDescent="0.25">
      <c r="A78" s="101" t="s">
        <v>711</v>
      </c>
      <c r="B78" s="108">
        <v>195.65982444964101</v>
      </c>
      <c r="C78" s="108">
        <v>525.64985890176695</v>
      </c>
      <c r="D78" s="108">
        <v>82.803465961583996</v>
      </c>
      <c r="E78" s="122">
        <v>0.38024659500800001</v>
      </c>
      <c r="F78" s="108">
        <v>56.54789608155</v>
      </c>
      <c r="G78" s="108">
        <v>2.159687162</v>
      </c>
      <c r="H78" s="108">
        <v>1.527548954657</v>
      </c>
      <c r="I78" s="108">
        <v>3.16136494323128</v>
      </c>
      <c r="J78" s="108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s="19" customFormat="1" x14ac:dyDescent="0.25">
      <c r="A79" s="101" t="s">
        <v>719</v>
      </c>
      <c r="B79" s="108">
        <v>238.40969548952501</v>
      </c>
      <c r="C79" s="108">
        <v>548.90430660125696</v>
      </c>
      <c r="D79" s="108">
        <v>100.396016096271</v>
      </c>
      <c r="E79" s="122">
        <v>0.42202195779500001</v>
      </c>
      <c r="F79" s="108">
        <v>107.425562321716</v>
      </c>
      <c r="G79" s="108">
        <v>2.6077096000000002</v>
      </c>
      <c r="H79" s="108">
        <v>1.7575215153929999</v>
      </c>
      <c r="I79" s="108">
        <v>3.88371355618166</v>
      </c>
      <c r="J79" s="108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s="19" customFormat="1" x14ac:dyDescent="0.25">
      <c r="A80" s="101" t="s">
        <v>738</v>
      </c>
      <c r="B80" s="108">
        <v>255.84397098288301</v>
      </c>
      <c r="C80" s="108">
        <v>495.20778123460798</v>
      </c>
      <c r="D80" s="108">
        <v>80.693780466918994</v>
      </c>
      <c r="E80" s="122">
        <v>0.42465478046100003</v>
      </c>
      <c r="F80" s="108">
        <v>59.264292905451001</v>
      </c>
      <c r="G80" s="108">
        <v>2.1256010000000001</v>
      </c>
      <c r="H80" s="108">
        <v>1.7814876718379999</v>
      </c>
      <c r="I80" s="108">
        <v>3.3360377514186998</v>
      </c>
      <c r="J80" s="108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s="19" customFormat="1" x14ac:dyDescent="0.25">
      <c r="A81" s="101" t="s">
        <v>749</v>
      </c>
      <c r="B81" s="108">
        <v>234.50888629658999</v>
      </c>
      <c r="C81" s="108">
        <v>560.98758561793102</v>
      </c>
      <c r="D81" s="108">
        <v>98.635869596304005</v>
      </c>
      <c r="E81" s="122">
        <v>0.464864403062</v>
      </c>
      <c r="F81" s="108">
        <v>88.858663992670998</v>
      </c>
      <c r="G81" s="108">
        <v>2.2907220000000001</v>
      </c>
      <c r="H81" s="108">
        <v>1.4472322154149999</v>
      </c>
      <c r="I81" s="108">
        <v>3.1496264410197399</v>
      </c>
      <c r="J81" s="108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s="19" customFormat="1" x14ac:dyDescent="0.25">
      <c r="A82" s="101" t="s">
        <v>752</v>
      </c>
      <c r="B82" s="108">
        <v>263.28978689149801</v>
      </c>
      <c r="C82" s="108">
        <v>565.39489764175096</v>
      </c>
      <c r="D82" s="108">
        <v>82.869869395088998</v>
      </c>
      <c r="E82" s="122">
        <v>0.37297378007100002</v>
      </c>
      <c r="F82" s="108">
        <v>85.295559993555003</v>
      </c>
      <c r="G82" s="108">
        <v>2.1759520000000001</v>
      </c>
      <c r="H82" s="108">
        <v>1.9291913707620001</v>
      </c>
      <c r="I82" s="108">
        <v>3.4175418713178201</v>
      </c>
      <c r="J82" s="108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s="19" customFormat="1" x14ac:dyDescent="0.25">
      <c r="A83" s="101" t="s">
        <v>760</v>
      </c>
      <c r="B83" s="108">
        <v>241.74991056263099</v>
      </c>
      <c r="C83" s="108">
        <v>534.321578458761</v>
      </c>
      <c r="D83" s="108">
        <v>84.124834377773993</v>
      </c>
      <c r="E83" s="122">
        <v>0.30892214618500002</v>
      </c>
      <c r="F83" s="108">
        <v>46.630831916075003</v>
      </c>
      <c r="G83" s="108">
        <v>2.7492185999999998</v>
      </c>
      <c r="H83" s="108">
        <v>1.6273802099079999</v>
      </c>
      <c r="I83" s="108">
        <v>4.1737851760782299</v>
      </c>
      <c r="J83" s="108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s="19" customFormat="1" x14ac:dyDescent="0.25">
      <c r="A84" s="101" t="s">
        <v>765</v>
      </c>
      <c r="B84" s="108">
        <v>214.86817688001301</v>
      </c>
      <c r="C84" s="108">
        <v>541.04096042921105</v>
      </c>
      <c r="D84" s="108">
        <v>55.99179849643</v>
      </c>
      <c r="E84" s="122">
        <v>0.27690935028399999</v>
      </c>
      <c r="F84" s="108">
        <v>30.536046440208999</v>
      </c>
      <c r="G84" s="108">
        <v>2.5605540000000002</v>
      </c>
      <c r="H84" s="108">
        <v>1.7718731136229999</v>
      </c>
      <c r="I84" s="108">
        <v>3.2073950152831201</v>
      </c>
      <c r="J84" s="108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s="19" customFormat="1" x14ac:dyDescent="0.25">
      <c r="A85" s="101" t="s">
        <v>769</v>
      </c>
      <c r="B85" s="108">
        <v>267.32903467130001</v>
      </c>
      <c r="C85" s="108">
        <v>496.393092797794</v>
      </c>
      <c r="D85" s="108">
        <v>82.642280753308995</v>
      </c>
      <c r="E85" s="122">
        <v>0.53226742826200002</v>
      </c>
      <c r="F85" s="108">
        <v>51.459693956423997</v>
      </c>
      <c r="G85" s="108">
        <v>2.5232009999999998</v>
      </c>
      <c r="H85" s="108">
        <v>1.5057445892050001</v>
      </c>
      <c r="I85" s="108">
        <v>2.6952973618678602</v>
      </c>
      <c r="J85" s="108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s="19" customFormat="1" x14ac:dyDescent="0.25">
      <c r="A86" s="101"/>
      <c r="B86" s="108"/>
      <c r="C86" s="108"/>
      <c r="D86" s="108"/>
      <c r="E86" s="108"/>
      <c r="F86" s="108"/>
      <c r="G86" s="122"/>
      <c r="H86" s="108"/>
      <c r="I86" s="108"/>
      <c r="J86" s="108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s="19" customFormat="1" x14ac:dyDescent="0.25">
      <c r="A87" s="109" t="s">
        <v>823</v>
      </c>
      <c r="B87" s="75"/>
      <c r="C87" s="75"/>
      <c r="D87" s="75"/>
      <c r="E87" s="75"/>
      <c r="F87" s="75"/>
      <c r="G87" s="75"/>
      <c r="H87" s="75"/>
      <c r="I87" s="75"/>
      <c r="J87" s="75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s="19" customFormat="1" x14ac:dyDescent="0.25">
      <c r="A88" s="105" t="s">
        <v>818</v>
      </c>
      <c r="B88" s="106">
        <v>238.121002563302</v>
      </c>
      <c r="C88" s="106">
        <v>521.42774467199604</v>
      </c>
      <c r="D88" s="106">
        <v>95.978801451026996</v>
      </c>
      <c r="E88" s="106">
        <v>0.328173355803</v>
      </c>
      <c r="F88" s="106">
        <v>62.484356902275998</v>
      </c>
      <c r="G88" s="106">
        <v>2.8599597999999999</v>
      </c>
      <c r="H88" s="106">
        <v>1.637237882</v>
      </c>
      <c r="I88" s="106">
        <v>3.1297548005931102</v>
      </c>
      <c r="J88" s="75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s="19" customFormat="1" x14ac:dyDescent="0.25">
      <c r="A89" s="105" t="s">
        <v>768</v>
      </c>
      <c r="B89" s="106">
        <v>267.32903467130001</v>
      </c>
      <c r="C89" s="106">
        <v>496.393092797794</v>
      </c>
      <c r="D89" s="106">
        <v>82.642280753308995</v>
      </c>
      <c r="E89" s="106">
        <v>0.53226742826200002</v>
      </c>
      <c r="F89" s="106">
        <v>51.459693956423997</v>
      </c>
      <c r="G89" s="106">
        <v>2.5232009999999998</v>
      </c>
      <c r="H89" s="106">
        <v>1.5057445892050001</v>
      </c>
      <c r="I89" s="106">
        <v>2.6952973618678602</v>
      </c>
      <c r="J89" s="75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s="19" customFormat="1" x14ac:dyDescent="0.25">
      <c r="A90" s="123" t="s">
        <v>309</v>
      </c>
      <c r="B90" s="111">
        <f>B89/B88-1</f>
        <v>0.12266046167109246</v>
      </c>
      <c r="C90" s="111">
        <f t="shared" ref="C90:I90" si="7">C89/C88-1</f>
        <v>-4.8011737254123443E-2</v>
      </c>
      <c r="D90" s="111">
        <f t="shared" si="7"/>
        <v>-0.13895277390521421</v>
      </c>
      <c r="E90" s="111">
        <f t="shared" si="7"/>
        <v>0.62190933191272291</v>
      </c>
      <c r="F90" s="111">
        <f t="shared" si="7"/>
        <v>-0.176438767915853</v>
      </c>
      <c r="G90" s="111">
        <f t="shared" si="7"/>
        <v>-0.11774948724803758</v>
      </c>
      <c r="H90" s="111">
        <f t="shared" si="7"/>
        <v>-8.0314103552485361E-2</v>
      </c>
      <c r="I90" s="111">
        <f t="shared" si="7"/>
        <v>-0.13881516809013839</v>
      </c>
      <c r="J90" s="75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s="19" customFormat="1" x14ac:dyDescent="0.25">
      <c r="A91" s="124"/>
      <c r="B91" s="113"/>
      <c r="C91" s="113"/>
      <c r="D91" s="113"/>
      <c r="E91" s="113"/>
      <c r="F91" s="113"/>
      <c r="G91" s="113"/>
      <c r="H91" s="113"/>
      <c r="I91" s="113"/>
      <c r="J91" s="75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s="19" customFormat="1" x14ac:dyDescent="0.25">
      <c r="A92" s="109" t="s">
        <v>824</v>
      </c>
      <c r="B92" s="75"/>
      <c r="C92" s="75"/>
      <c r="D92" s="75"/>
      <c r="E92" s="75"/>
      <c r="F92" s="75"/>
      <c r="G92" s="75"/>
      <c r="H92" s="75"/>
      <c r="I92" s="75"/>
      <c r="J92" s="75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s="19" customFormat="1" x14ac:dyDescent="0.25">
      <c r="A93" s="105" t="s">
        <v>820</v>
      </c>
      <c r="B93" s="746">
        <v>2679.4667197479821</v>
      </c>
      <c r="C93" s="746">
        <v>5120.3165592784308</v>
      </c>
      <c r="D93" s="746">
        <v>1208.8993505512572</v>
      </c>
      <c r="E93" s="746">
        <v>3.8570675220980006</v>
      </c>
      <c r="F93" s="746">
        <v>762.16867495186091</v>
      </c>
      <c r="G93" s="746">
        <v>22.281493029</v>
      </c>
      <c r="H93" s="746">
        <v>17.541736638948997</v>
      </c>
      <c r="I93" s="746">
        <v>33.461249671314633</v>
      </c>
      <c r="J93" s="75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s="749" customFormat="1" x14ac:dyDescent="0.25">
      <c r="A94" s="105" t="s">
        <v>821</v>
      </c>
      <c r="B94" s="747">
        <v>2600.8036710908273</v>
      </c>
      <c r="C94" s="747">
        <v>5763.5149671501622</v>
      </c>
      <c r="D94" s="747">
        <v>939.90824647109207</v>
      </c>
      <c r="E94" s="747">
        <v>4.3719002565620002</v>
      </c>
      <c r="F94" s="747">
        <v>738.3962356561899</v>
      </c>
      <c r="G94" s="747">
        <v>25.503235562</v>
      </c>
      <c r="H94" s="747">
        <v>19.283589132953001</v>
      </c>
      <c r="I94" s="747">
        <v>35.874030821902672</v>
      </c>
      <c r="J94" s="748"/>
      <c r="L94" s="750"/>
      <c r="M94" s="750"/>
      <c r="N94" s="750"/>
      <c r="O94" s="750"/>
      <c r="P94" s="750"/>
      <c r="Q94" s="750"/>
      <c r="R94" s="750"/>
      <c r="S94" s="750"/>
      <c r="T94" s="750"/>
      <c r="U94" s="750"/>
      <c r="V94" s="750"/>
      <c r="W94" s="750"/>
      <c r="X94" s="750"/>
      <c r="Y94" s="750"/>
      <c r="Z94" s="750"/>
    </row>
    <row r="95" spans="1:26" s="19" customFormat="1" x14ac:dyDescent="0.25">
      <c r="A95" s="110" t="s">
        <v>309</v>
      </c>
      <c r="B95" s="111">
        <f>B94/B93-1</f>
        <v>-2.935772557927252E-2</v>
      </c>
      <c r="C95" s="111">
        <f>C94/C93-1</f>
        <v>0.12561692239637079</v>
      </c>
      <c r="D95" s="111">
        <f>D94/D93-1</f>
        <v>-0.22250909801341634</v>
      </c>
      <c r="E95" s="111">
        <f t="shared" ref="E95:I95" si="8">E94/E93-1</f>
        <v>0.13347776037479453</v>
      </c>
      <c r="F95" s="111">
        <f t="shared" si="8"/>
        <v>-3.1190522619120364E-2</v>
      </c>
      <c r="G95" s="111">
        <f t="shared" si="8"/>
        <v>0.14459275816063188</v>
      </c>
      <c r="H95" s="111">
        <f t="shared" si="8"/>
        <v>9.9297608318691832E-2</v>
      </c>
      <c r="I95" s="111">
        <f t="shared" si="8"/>
        <v>7.2106725668899418E-2</v>
      </c>
      <c r="J95" s="75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s="19" customFormat="1" x14ac:dyDescent="0.25">
      <c r="A96" s="124"/>
      <c r="B96" s="113"/>
      <c r="C96" s="113"/>
      <c r="D96" s="113"/>
      <c r="E96" s="113"/>
      <c r="F96" s="113"/>
      <c r="G96" s="113"/>
      <c r="H96" s="113"/>
      <c r="I96" s="113"/>
      <c r="J96" s="75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s="19" customFormat="1" x14ac:dyDescent="0.25">
      <c r="A97" s="112"/>
      <c r="B97" s="125"/>
      <c r="C97" s="125"/>
      <c r="D97" s="125"/>
      <c r="E97" s="125"/>
      <c r="F97" s="125"/>
      <c r="G97" s="125"/>
      <c r="H97" s="125"/>
      <c r="I97" s="125"/>
      <c r="J97" s="75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s="19" customFormat="1" x14ac:dyDescent="0.25">
      <c r="A98" s="109" t="s">
        <v>317</v>
      </c>
      <c r="B98" s="75"/>
      <c r="C98" s="75"/>
      <c r="D98" s="75"/>
      <c r="E98" s="75"/>
      <c r="F98" s="75"/>
      <c r="G98" s="75"/>
      <c r="H98" s="75"/>
      <c r="I98" s="75"/>
      <c r="J98" s="75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s="19" customFormat="1" x14ac:dyDescent="0.25">
      <c r="A99" s="101" t="s">
        <v>764</v>
      </c>
      <c r="B99" s="106">
        <v>214.86817688001301</v>
      </c>
      <c r="C99" s="106">
        <v>541.04096042921105</v>
      </c>
      <c r="D99" s="106">
        <v>55.99179849643</v>
      </c>
      <c r="E99" s="106">
        <v>0.27690935028399999</v>
      </c>
      <c r="F99" s="106">
        <v>30.536046440208999</v>
      </c>
      <c r="G99" s="106">
        <v>2.5605540000000002</v>
      </c>
      <c r="H99" s="106">
        <v>1.7718731136229999</v>
      </c>
      <c r="I99" s="106">
        <v>3.2073950152831201</v>
      </c>
      <c r="J99" s="75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s="19" customFormat="1" x14ac:dyDescent="0.25">
      <c r="A100" s="101" t="s">
        <v>768</v>
      </c>
      <c r="B100" s="106">
        <v>267.32903467130001</v>
      </c>
      <c r="C100" s="106">
        <v>496.393092797794</v>
      </c>
      <c r="D100" s="106">
        <v>82.642280753308995</v>
      </c>
      <c r="E100" s="106">
        <v>0.53226742826200002</v>
      </c>
      <c r="F100" s="106">
        <v>51.459693956423997</v>
      </c>
      <c r="G100" s="106">
        <v>2.5232009999999998</v>
      </c>
      <c r="H100" s="106">
        <v>1.5057445892050001</v>
      </c>
      <c r="I100" s="106">
        <v>2.6952973618678602</v>
      </c>
      <c r="J100" s="75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x14ac:dyDescent="0.25">
      <c r="A101" s="126" t="s">
        <v>309</v>
      </c>
      <c r="B101" s="127">
        <f>B100/B99-1</f>
        <v>0.24415368787059744</v>
      </c>
      <c r="C101" s="127">
        <f t="shared" ref="C101:I101" si="9">C100/C99-1</f>
        <v>-8.2522158019233238E-2</v>
      </c>
      <c r="D101" s="127">
        <f t="shared" si="9"/>
        <v>0.47597117743196282</v>
      </c>
      <c r="E101" s="127">
        <f t="shared" si="9"/>
        <v>0.92217210331143806</v>
      </c>
      <c r="F101" s="127">
        <f t="shared" si="9"/>
        <v>0.68521141259018181</v>
      </c>
      <c r="G101" s="127">
        <f t="shared" si="9"/>
        <v>-1.4587858721198721E-2</v>
      </c>
      <c r="H101" s="127">
        <f t="shared" si="9"/>
        <v>-0.15019615251897989</v>
      </c>
      <c r="I101" s="127">
        <f t="shared" si="9"/>
        <v>-0.15966154807098387</v>
      </c>
      <c r="J101" s="8"/>
    </row>
    <row r="104" spans="1:26" s="19" customFormat="1" x14ac:dyDescent="0.25">
      <c r="A104" s="1019" t="s">
        <v>318</v>
      </c>
      <c r="B104" s="1019"/>
      <c r="C104" s="1019"/>
      <c r="D104" s="1019"/>
      <c r="E104" s="1019"/>
      <c r="F104" s="1019"/>
      <c r="G104" s="1019"/>
      <c r="H104" s="1019"/>
      <c r="I104" s="1019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20" spans="1:11" ht="147" customHeight="1" x14ac:dyDescent="0.25">
      <c r="A120" s="1018" t="s">
        <v>825</v>
      </c>
      <c r="B120" s="1018"/>
      <c r="C120" s="1018"/>
      <c r="D120" s="1018"/>
      <c r="E120" s="1018"/>
      <c r="F120" s="1018"/>
      <c r="G120" s="1018"/>
      <c r="H120" s="1018"/>
      <c r="I120" s="1018"/>
      <c r="J120" s="128"/>
      <c r="K120" s="128"/>
    </row>
  </sheetData>
  <mergeCells count="3">
    <mergeCell ref="A46:K46"/>
    <mergeCell ref="A104:I104"/>
    <mergeCell ref="A120:I120"/>
  </mergeCells>
  <printOptions horizontalCentered="1" verticalCentered="1"/>
  <pageMargins left="0" right="0" top="0" bottom="0" header="0.31496062992125984" footer="0.31496062992125984"/>
  <pageSetup paperSize="9" scale="43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1A2D4D-4538-47E1-95CE-8571866722C1}">
  <sheetPr>
    <tabColor rgb="FF002060"/>
    <pageSetUpPr fitToPage="1"/>
  </sheetPr>
  <dimension ref="A1:AB50"/>
  <sheetViews>
    <sheetView showGridLines="0" view="pageBreakPreview" zoomScaleNormal="100" zoomScaleSheetLayoutView="100" workbookViewId="0"/>
  </sheetViews>
  <sheetFormatPr baseColWidth="10" defaultColWidth="28.7109375" defaultRowHeight="12" x14ac:dyDescent="0.2"/>
  <cols>
    <col min="1" max="1" width="26.5703125" style="2" customWidth="1"/>
    <col min="2" max="2" width="7.7109375" style="2" customWidth="1"/>
    <col min="3" max="7" width="8" style="2" customWidth="1"/>
    <col min="8" max="11" width="7.7109375" style="2" customWidth="1"/>
    <col min="12" max="12" width="8.140625" style="2" bestFit="1" customWidth="1"/>
    <col min="13" max="21" width="8.140625" style="2" customWidth="1"/>
    <col min="22" max="22" width="9.7109375" style="2" customWidth="1"/>
    <col min="23" max="23" width="10.28515625" style="2" customWidth="1"/>
    <col min="24" max="24" width="2.85546875" style="3" customWidth="1"/>
    <col min="25" max="25" width="7.7109375" style="3" customWidth="1"/>
    <col min="26" max="26" width="10.5703125" style="3" customWidth="1"/>
    <col min="27" max="27" width="13.7109375" style="3" customWidth="1"/>
    <col min="28" max="254" width="28.7109375" style="3"/>
    <col min="255" max="256" width="0" style="3" hidden="1" customWidth="1"/>
    <col min="257" max="272" width="7.7109375" style="3" customWidth="1"/>
    <col min="273" max="273" width="8.7109375" style="3" customWidth="1"/>
    <col min="274" max="275" width="7.7109375" style="3" customWidth="1"/>
    <col min="276" max="276" width="5.42578125" style="3" customWidth="1"/>
    <col min="277" max="277" width="5.7109375" style="3" customWidth="1"/>
    <col min="278" max="278" width="9.7109375" style="3" customWidth="1"/>
    <col min="279" max="281" width="7.7109375" style="3" customWidth="1"/>
    <col min="282" max="282" width="10.5703125" style="3" customWidth="1"/>
    <col min="283" max="283" width="13.7109375" style="3" customWidth="1"/>
    <col min="284" max="510" width="28.7109375" style="3"/>
    <col min="511" max="512" width="0" style="3" hidden="1" customWidth="1"/>
    <col min="513" max="528" width="7.7109375" style="3" customWidth="1"/>
    <col min="529" max="529" width="8.7109375" style="3" customWidth="1"/>
    <col min="530" max="531" width="7.7109375" style="3" customWidth="1"/>
    <col min="532" max="532" width="5.42578125" style="3" customWidth="1"/>
    <col min="533" max="533" width="5.7109375" style="3" customWidth="1"/>
    <col min="534" max="534" width="9.7109375" style="3" customWidth="1"/>
    <col min="535" max="537" width="7.7109375" style="3" customWidth="1"/>
    <col min="538" max="538" width="10.5703125" style="3" customWidth="1"/>
    <col min="539" max="539" width="13.7109375" style="3" customWidth="1"/>
    <col min="540" max="766" width="28.7109375" style="3"/>
    <col min="767" max="768" width="0" style="3" hidden="1" customWidth="1"/>
    <col min="769" max="784" width="7.7109375" style="3" customWidth="1"/>
    <col min="785" max="785" width="8.7109375" style="3" customWidth="1"/>
    <col min="786" max="787" width="7.7109375" style="3" customWidth="1"/>
    <col min="788" max="788" width="5.42578125" style="3" customWidth="1"/>
    <col min="789" max="789" width="5.7109375" style="3" customWidth="1"/>
    <col min="790" max="790" width="9.7109375" style="3" customWidth="1"/>
    <col min="791" max="793" width="7.7109375" style="3" customWidth="1"/>
    <col min="794" max="794" width="10.5703125" style="3" customWidth="1"/>
    <col min="795" max="795" width="13.7109375" style="3" customWidth="1"/>
    <col min="796" max="1022" width="28.7109375" style="3"/>
    <col min="1023" max="1024" width="0" style="3" hidden="1" customWidth="1"/>
    <col min="1025" max="1040" width="7.7109375" style="3" customWidth="1"/>
    <col min="1041" max="1041" width="8.7109375" style="3" customWidth="1"/>
    <col min="1042" max="1043" width="7.7109375" style="3" customWidth="1"/>
    <col min="1044" max="1044" width="5.42578125" style="3" customWidth="1"/>
    <col min="1045" max="1045" width="5.7109375" style="3" customWidth="1"/>
    <col min="1046" max="1046" width="9.7109375" style="3" customWidth="1"/>
    <col min="1047" max="1049" width="7.7109375" style="3" customWidth="1"/>
    <col min="1050" max="1050" width="10.5703125" style="3" customWidth="1"/>
    <col min="1051" max="1051" width="13.7109375" style="3" customWidth="1"/>
    <col min="1052" max="1278" width="28.7109375" style="3"/>
    <col min="1279" max="1280" width="0" style="3" hidden="1" customWidth="1"/>
    <col min="1281" max="1296" width="7.7109375" style="3" customWidth="1"/>
    <col min="1297" max="1297" width="8.7109375" style="3" customWidth="1"/>
    <col min="1298" max="1299" width="7.7109375" style="3" customWidth="1"/>
    <col min="1300" max="1300" width="5.42578125" style="3" customWidth="1"/>
    <col min="1301" max="1301" width="5.7109375" style="3" customWidth="1"/>
    <col min="1302" max="1302" width="9.7109375" style="3" customWidth="1"/>
    <col min="1303" max="1305" width="7.7109375" style="3" customWidth="1"/>
    <col min="1306" max="1306" width="10.5703125" style="3" customWidth="1"/>
    <col min="1307" max="1307" width="13.7109375" style="3" customWidth="1"/>
    <col min="1308" max="1534" width="28.7109375" style="3"/>
    <col min="1535" max="1536" width="0" style="3" hidden="1" customWidth="1"/>
    <col min="1537" max="1552" width="7.7109375" style="3" customWidth="1"/>
    <col min="1553" max="1553" width="8.7109375" style="3" customWidth="1"/>
    <col min="1554" max="1555" width="7.7109375" style="3" customWidth="1"/>
    <col min="1556" max="1556" width="5.42578125" style="3" customWidth="1"/>
    <col min="1557" max="1557" width="5.7109375" style="3" customWidth="1"/>
    <col min="1558" max="1558" width="9.7109375" style="3" customWidth="1"/>
    <col min="1559" max="1561" width="7.7109375" style="3" customWidth="1"/>
    <col min="1562" max="1562" width="10.5703125" style="3" customWidth="1"/>
    <col min="1563" max="1563" width="13.7109375" style="3" customWidth="1"/>
    <col min="1564" max="1790" width="28.7109375" style="3"/>
    <col min="1791" max="1792" width="0" style="3" hidden="1" customWidth="1"/>
    <col min="1793" max="1808" width="7.7109375" style="3" customWidth="1"/>
    <col min="1809" max="1809" width="8.7109375" style="3" customWidth="1"/>
    <col min="1810" max="1811" width="7.7109375" style="3" customWidth="1"/>
    <col min="1812" max="1812" width="5.42578125" style="3" customWidth="1"/>
    <col min="1813" max="1813" width="5.7109375" style="3" customWidth="1"/>
    <col min="1814" max="1814" width="9.7109375" style="3" customWidth="1"/>
    <col min="1815" max="1817" width="7.7109375" style="3" customWidth="1"/>
    <col min="1818" max="1818" width="10.5703125" style="3" customWidth="1"/>
    <col min="1819" max="1819" width="13.7109375" style="3" customWidth="1"/>
    <col min="1820" max="2046" width="28.7109375" style="3"/>
    <col min="2047" max="2048" width="0" style="3" hidden="1" customWidth="1"/>
    <col min="2049" max="2064" width="7.7109375" style="3" customWidth="1"/>
    <col min="2065" max="2065" width="8.7109375" style="3" customWidth="1"/>
    <col min="2066" max="2067" width="7.7109375" style="3" customWidth="1"/>
    <col min="2068" max="2068" width="5.42578125" style="3" customWidth="1"/>
    <col min="2069" max="2069" width="5.7109375" style="3" customWidth="1"/>
    <col min="2070" max="2070" width="9.7109375" style="3" customWidth="1"/>
    <col min="2071" max="2073" width="7.7109375" style="3" customWidth="1"/>
    <col min="2074" max="2074" width="10.5703125" style="3" customWidth="1"/>
    <col min="2075" max="2075" width="13.7109375" style="3" customWidth="1"/>
    <col min="2076" max="2302" width="28.7109375" style="3"/>
    <col min="2303" max="2304" width="0" style="3" hidden="1" customWidth="1"/>
    <col min="2305" max="2320" width="7.7109375" style="3" customWidth="1"/>
    <col min="2321" max="2321" width="8.7109375" style="3" customWidth="1"/>
    <col min="2322" max="2323" width="7.7109375" style="3" customWidth="1"/>
    <col min="2324" max="2324" width="5.42578125" style="3" customWidth="1"/>
    <col min="2325" max="2325" width="5.7109375" style="3" customWidth="1"/>
    <col min="2326" max="2326" width="9.7109375" style="3" customWidth="1"/>
    <col min="2327" max="2329" width="7.7109375" style="3" customWidth="1"/>
    <col min="2330" max="2330" width="10.5703125" style="3" customWidth="1"/>
    <col min="2331" max="2331" width="13.7109375" style="3" customWidth="1"/>
    <col min="2332" max="2558" width="28.7109375" style="3"/>
    <col min="2559" max="2560" width="0" style="3" hidden="1" customWidth="1"/>
    <col min="2561" max="2576" width="7.7109375" style="3" customWidth="1"/>
    <col min="2577" max="2577" width="8.7109375" style="3" customWidth="1"/>
    <col min="2578" max="2579" width="7.7109375" style="3" customWidth="1"/>
    <col min="2580" max="2580" width="5.42578125" style="3" customWidth="1"/>
    <col min="2581" max="2581" width="5.7109375" style="3" customWidth="1"/>
    <col min="2582" max="2582" width="9.7109375" style="3" customWidth="1"/>
    <col min="2583" max="2585" width="7.7109375" style="3" customWidth="1"/>
    <col min="2586" max="2586" width="10.5703125" style="3" customWidth="1"/>
    <col min="2587" max="2587" width="13.7109375" style="3" customWidth="1"/>
    <col min="2588" max="2814" width="28.7109375" style="3"/>
    <col min="2815" max="2816" width="0" style="3" hidden="1" customWidth="1"/>
    <col min="2817" max="2832" width="7.7109375" style="3" customWidth="1"/>
    <col min="2833" max="2833" width="8.7109375" style="3" customWidth="1"/>
    <col min="2834" max="2835" width="7.7109375" style="3" customWidth="1"/>
    <col min="2836" max="2836" width="5.42578125" style="3" customWidth="1"/>
    <col min="2837" max="2837" width="5.7109375" style="3" customWidth="1"/>
    <col min="2838" max="2838" width="9.7109375" style="3" customWidth="1"/>
    <col min="2839" max="2841" width="7.7109375" style="3" customWidth="1"/>
    <col min="2842" max="2842" width="10.5703125" style="3" customWidth="1"/>
    <col min="2843" max="2843" width="13.7109375" style="3" customWidth="1"/>
    <col min="2844" max="3070" width="28.7109375" style="3"/>
    <col min="3071" max="3072" width="0" style="3" hidden="1" customWidth="1"/>
    <col min="3073" max="3088" width="7.7109375" style="3" customWidth="1"/>
    <col min="3089" max="3089" width="8.7109375" style="3" customWidth="1"/>
    <col min="3090" max="3091" width="7.7109375" style="3" customWidth="1"/>
    <col min="3092" max="3092" width="5.42578125" style="3" customWidth="1"/>
    <col min="3093" max="3093" width="5.7109375" style="3" customWidth="1"/>
    <col min="3094" max="3094" width="9.7109375" style="3" customWidth="1"/>
    <col min="3095" max="3097" width="7.7109375" style="3" customWidth="1"/>
    <col min="3098" max="3098" width="10.5703125" style="3" customWidth="1"/>
    <col min="3099" max="3099" width="13.7109375" style="3" customWidth="1"/>
    <col min="3100" max="3326" width="28.7109375" style="3"/>
    <col min="3327" max="3328" width="0" style="3" hidden="1" customWidth="1"/>
    <col min="3329" max="3344" width="7.7109375" style="3" customWidth="1"/>
    <col min="3345" max="3345" width="8.7109375" style="3" customWidth="1"/>
    <col min="3346" max="3347" width="7.7109375" style="3" customWidth="1"/>
    <col min="3348" max="3348" width="5.42578125" style="3" customWidth="1"/>
    <col min="3349" max="3349" width="5.7109375" style="3" customWidth="1"/>
    <col min="3350" max="3350" width="9.7109375" style="3" customWidth="1"/>
    <col min="3351" max="3353" width="7.7109375" style="3" customWidth="1"/>
    <col min="3354" max="3354" width="10.5703125" style="3" customWidth="1"/>
    <col min="3355" max="3355" width="13.7109375" style="3" customWidth="1"/>
    <col min="3356" max="3582" width="28.7109375" style="3"/>
    <col min="3583" max="3584" width="0" style="3" hidden="1" customWidth="1"/>
    <col min="3585" max="3600" width="7.7109375" style="3" customWidth="1"/>
    <col min="3601" max="3601" width="8.7109375" style="3" customWidth="1"/>
    <col min="3602" max="3603" width="7.7109375" style="3" customWidth="1"/>
    <col min="3604" max="3604" width="5.42578125" style="3" customWidth="1"/>
    <col min="3605" max="3605" width="5.7109375" style="3" customWidth="1"/>
    <col min="3606" max="3606" width="9.7109375" style="3" customWidth="1"/>
    <col min="3607" max="3609" width="7.7109375" style="3" customWidth="1"/>
    <col min="3610" max="3610" width="10.5703125" style="3" customWidth="1"/>
    <col min="3611" max="3611" width="13.7109375" style="3" customWidth="1"/>
    <col min="3612" max="3838" width="28.7109375" style="3"/>
    <col min="3839" max="3840" width="0" style="3" hidden="1" customWidth="1"/>
    <col min="3841" max="3856" width="7.7109375" style="3" customWidth="1"/>
    <col min="3857" max="3857" width="8.7109375" style="3" customWidth="1"/>
    <col min="3858" max="3859" width="7.7109375" style="3" customWidth="1"/>
    <col min="3860" max="3860" width="5.42578125" style="3" customWidth="1"/>
    <col min="3861" max="3861" width="5.7109375" style="3" customWidth="1"/>
    <col min="3862" max="3862" width="9.7109375" style="3" customWidth="1"/>
    <col min="3863" max="3865" width="7.7109375" style="3" customWidth="1"/>
    <col min="3866" max="3866" width="10.5703125" style="3" customWidth="1"/>
    <col min="3867" max="3867" width="13.7109375" style="3" customWidth="1"/>
    <col min="3868" max="4094" width="28.7109375" style="3"/>
    <col min="4095" max="4096" width="0" style="3" hidden="1" customWidth="1"/>
    <col min="4097" max="4112" width="7.7109375" style="3" customWidth="1"/>
    <col min="4113" max="4113" width="8.7109375" style="3" customWidth="1"/>
    <col min="4114" max="4115" width="7.7109375" style="3" customWidth="1"/>
    <col min="4116" max="4116" width="5.42578125" style="3" customWidth="1"/>
    <col min="4117" max="4117" width="5.7109375" style="3" customWidth="1"/>
    <col min="4118" max="4118" width="9.7109375" style="3" customWidth="1"/>
    <col min="4119" max="4121" width="7.7109375" style="3" customWidth="1"/>
    <col min="4122" max="4122" width="10.5703125" style="3" customWidth="1"/>
    <col min="4123" max="4123" width="13.7109375" style="3" customWidth="1"/>
    <col min="4124" max="4350" width="28.7109375" style="3"/>
    <col min="4351" max="4352" width="0" style="3" hidden="1" customWidth="1"/>
    <col min="4353" max="4368" width="7.7109375" style="3" customWidth="1"/>
    <col min="4369" max="4369" width="8.7109375" style="3" customWidth="1"/>
    <col min="4370" max="4371" width="7.7109375" style="3" customWidth="1"/>
    <col min="4372" max="4372" width="5.42578125" style="3" customWidth="1"/>
    <col min="4373" max="4373" width="5.7109375" style="3" customWidth="1"/>
    <col min="4374" max="4374" width="9.7109375" style="3" customWidth="1"/>
    <col min="4375" max="4377" width="7.7109375" style="3" customWidth="1"/>
    <col min="4378" max="4378" width="10.5703125" style="3" customWidth="1"/>
    <col min="4379" max="4379" width="13.7109375" style="3" customWidth="1"/>
    <col min="4380" max="4606" width="28.7109375" style="3"/>
    <col min="4607" max="4608" width="0" style="3" hidden="1" customWidth="1"/>
    <col min="4609" max="4624" width="7.7109375" style="3" customWidth="1"/>
    <col min="4625" max="4625" width="8.7109375" style="3" customWidth="1"/>
    <col min="4626" max="4627" width="7.7109375" style="3" customWidth="1"/>
    <col min="4628" max="4628" width="5.42578125" style="3" customWidth="1"/>
    <col min="4629" max="4629" width="5.7109375" style="3" customWidth="1"/>
    <col min="4630" max="4630" width="9.7109375" style="3" customWidth="1"/>
    <col min="4631" max="4633" width="7.7109375" style="3" customWidth="1"/>
    <col min="4634" max="4634" width="10.5703125" style="3" customWidth="1"/>
    <col min="4635" max="4635" width="13.7109375" style="3" customWidth="1"/>
    <col min="4636" max="4862" width="28.7109375" style="3"/>
    <col min="4863" max="4864" width="0" style="3" hidden="1" customWidth="1"/>
    <col min="4865" max="4880" width="7.7109375" style="3" customWidth="1"/>
    <col min="4881" max="4881" width="8.7109375" style="3" customWidth="1"/>
    <col min="4882" max="4883" width="7.7109375" style="3" customWidth="1"/>
    <col min="4884" max="4884" width="5.42578125" style="3" customWidth="1"/>
    <col min="4885" max="4885" width="5.7109375" style="3" customWidth="1"/>
    <col min="4886" max="4886" width="9.7109375" style="3" customWidth="1"/>
    <col min="4887" max="4889" width="7.7109375" style="3" customWidth="1"/>
    <col min="4890" max="4890" width="10.5703125" style="3" customWidth="1"/>
    <col min="4891" max="4891" width="13.7109375" style="3" customWidth="1"/>
    <col min="4892" max="5118" width="28.7109375" style="3"/>
    <col min="5119" max="5120" width="0" style="3" hidden="1" customWidth="1"/>
    <col min="5121" max="5136" width="7.7109375" style="3" customWidth="1"/>
    <col min="5137" max="5137" width="8.7109375" style="3" customWidth="1"/>
    <col min="5138" max="5139" width="7.7109375" style="3" customWidth="1"/>
    <col min="5140" max="5140" width="5.42578125" style="3" customWidth="1"/>
    <col min="5141" max="5141" width="5.7109375" style="3" customWidth="1"/>
    <col min="5142" max="5142" width="9.7109375" style="3" customWidth="1"/>
    <col min="5143" max="5145" width="7.7109375" style="3" customWidth="1"/>
    <col min="5146" max="5146" width="10.5703125" style="3" customWidth="1"/>
    <col min="5147" max="5147" width="13.7109375" style="3" customWidth="1"/>
    <col min="5148" max="5374" width="28.7109375" style="3"/>
    <col min="5375" max="5376" width="0" style="3" hidden="1" customWidth="1"/>
    <col min="5377" max="5392" width="7.7109375" style="3" customWidth="1"/>
    <col min="5393" max="5393" width="8.7109375" style="3" customWidth="1"/>
    <col min="5394" max="5395" width="7.7109375" style="3" customWidth="1"/>
    <col min="5396" max="5396" width="5.42578125" style="3" customWidth="1"/>
    <col min="5397" max="5397" width="5.7109375" style="3" customWidth="1"/>
    <col min="5398" max="5398" width="9.7109375" style="3" customWidth="1"/>
    <col min="5399" max="5401" width="7.7109375" style="3" customWidth="1"/>
    <col min="5402" max="5402" width="10.5703125" style="3" customWidth="1"/>
    <col min="5403" max="5403" width="13.7109375" style="3" customWidth="1"/>
    <col min="5404" max="5630" width="28.7109375" style="3"/>
    <col min="5631" max="5632" width="0" style="3" hidden="1" customWidth="1"/>
    <col min="5633" max="5648" width="7.7109375" style="3" customWidth="1"/>
    <col min="5649" max="5649" width="8.7109375" style="3" customWidth="1"/>
    <col min="5650" max="5651" width="7.7109375" style="3" customWidth="1"/>
    <col min="5652" max="5652" width="5.42578125" style="3" customWidth="1"/>
    <col min="5653" max="5653" width="5.7109375" style="3" customWidth="1"/>
    <col min="5654" max="5654" width="9.7109375" style="3" customWidth="1"/>
    <col min="5655" max="5657" width="7.7109375" style="3" customWidth="1"/>
    <col min="5658" max="5658" width="10.5703125" style="3" customWidth="1"/>
    <col min="5659" max="5659" width="13.7109375" style="3" customWidth="1"/>
    <col min="5660" max="5886" width="28.7109375" style="3"/>
    <col min="5887" max="5888" width="0" style="3" hidden="1" customWidth="1"/>
    <col min="5889" max="5904" width="7.7109375" style="3" customWidth="1"/>
    <col min="5905" max="5905" width="8.7109375" style="3" customWidth="1"/>
    <col min="5906" max="5907" width="7.7109375" style="3" customWidth="1"/>
    <col min="5908" max="5908" width="5.42578125" style="3" customWidth="1"/>
    <col min="5909" max="5909" width="5.7109375" style="3" customWidth="1"/>
    <col min="5910" max="5910" width="9.7109375" style="3" customWidth="1"/>
    <col min="5911" max="5913" width="7.7109375" style="3" customWidth="1"/>
    <col min="5914" max="5914" width="10.5703125" style="3" customWidth="1"/>
    <col min="5915" max="5915" width="13.7109375" style="3" customWidth="1"/>
    <col min="5916" max="6142" width="28.7109375" style="3"/>
    <col min="6143" max="6144" width="0" style="3" hidden="1" customWidth="1"/>
    <col min="6145" max="6160" width="7.7109375" style="3" customWidth="1"/>
    <col min="6161" max="6161" width="8.7109375" style="3" customWidth="1"/>
    <col min="6162" max="6163" width="7.7109375" style="3" customWidth="1"/>
    <col min="6164" max="6164" width="5.42578125" style="3" customWidth="1"/>
    <col min="6165" max="6165" width="5.7109375" style="3" customWidth="1"/>
    <col min="6166" max="6166" width="9.7109375" style="3" customWidth="1"/>
    <col min="6167" max="6169" width="7.7109375" style="3" customWidth="1"/>
    <col min="6170" max="6170" width="10.5703125" style="3" customWidth="1"/>
    <col min="6171" max="6171" width="13.7109375" style="3" customWidth="1"/>
    <col min="6172" max="6398" width="28.7109375" style="3"/>
    <col min="6399" max="6400" width="0" style="3" hidden="1" customWidth="1"/>
    <col min="6401" max="6416" width="7.7109375" style="3" customWidth="1"/>
    <col min="6417" max="6417" width="8.7109375" style="3" customWidth="1"/>
    <col min="6418" max="6419" width="7.7109375" style="3" customWidth="1"/>
    <col min="6420" max="6420" width="5.42578125" style="3" customWidth="1"/>
    <col min="6421" max="6421" width="5.7109375" style="3" customWidth="1"/>
    <col min="6422" max="6422" width="9.7109375" style="3" customWidth="1"/>
    <col min="6423" max="6425" width="7.7109375" style="3" customWidth="1"/>
    <col min="6426" max="6426" width="10.5703125" style="3" customWidth="1"/>
    <col min="6427" max="6427" width="13.7109375" style="3" customWidth="1"/>
    <col min="6428" max="6654" width="28.7109375" style="3"/>
    <col min="6655" max="6656" width="0" style="3" hidden="1" customWidth="1"/>
    <col min="6657" max="6672" width="7.7109375" style="3" customWidth="1"/>
    <col min="6673" max="6673" width="8.7109375" style="3" customWidth="1"/>
    <col min="6674" max="6675" width="7.7109375" style="3" customWidth="1"/>
    <col min="6676" max="6676" width="5.42578125" style="3" customWidth="1"/>
    <col min="6677" max="6677" width="5.7109375" style="3" customWidth="1"/>
    <col min="6678" max="6678" width="9.7109375" style="3" customWidth="1"/>
    <col min="6679" max="6681" width="7.7109375" style="3" customWidth="1"/>
    <col min="6682" max="6682" width="10.5703125" style="3" customWidth="1"/>
    <col min="6683" max="6683" width="13.7109375" style="3" customWidth="1"/>
    <col min="6684" max="6910" width="28.7109375" style="3"/>
    <col min="6911" max="6912" width="0" style="3" hidden="1" customWidth="1"/>
    <col min="6913" max="6928" width="7.7109375" style="3" customWidth="1"/>
    <col min="6929" max="6929" width="8.7109375" style="3" customWidth="1"/>
    <col min="6930" max="6931" width="7.7109375" style="3" customWidth="1"/>
    <col min="6932" max="6932" width="5.42578125" style="3" customWidth="1"/>
    <col min="6933" max="6933" width="5.7109375" style="3" customWidth="1"/>
    <col min="6934" max="6934" width="9.7109375" style="3" customWidth="1"/>
    <col min="6935" max="6937" width="7.7109375" style="3" customWidth="1"/>
    <col min="6938" max="6938" width="10.5703125" style="3" customWidth="1"/>
    <col min="6939" max="6939" width="13.7109375" style="3" customWidth="1"/>
    <col min="6940" max="7166" width="28.7109375" style="3"/>
    <col min="7167" max="7168" width="0" style="3" hidden="1" customWidth="1"/>
    <col min="7169" max="7184" width="7.7109375" style="3" customWidth="1"/>
    <col min="7185" max="7185" width="8.7109375" style="3" customWidth="1"/>
    <col min="7186" max="7187" width="7.7109375" style="3" customWidth="1"/>
    <col min="7188" max="7188" width="5.42578125" style="3" customWidth="1"/>
    <col min="7189" max="7189" width="5.7109375" style="3" customWidth="1"/>
    <col min="7190" max="7190" width="9.7109375" style="3" customWidth="1"/>
    <col min="7191" max="7193" width="7.7109375" style="3" customWidth="1"/>
    <col min="7194" max="7194" width="10.5703125" style="3" customWidth="1"/>
    <col min="7195" max="7195" width="13.7109375" style="3" customWidth="1"/>
    <col min="7196" max="7422" width="28.7109375" style="3"/>
    <col min="7423" max="7424" width="0" style="3" hidden="1" customWidth="1"/>
    <col min="7425" max="7440" width="7.7109375" style="3" customWidth="1"/>
    <col min="7441" max="7441" width="8.7109375" style="3" customWidth="1"/>
    <col min="7442" max="7443" width="7.7109375" style="3" customWidth="1"/>
    <col min="7444" max="7444" width="5.42578125" style="3" customWidth="1"/>
    <col min="7445" max="7445" width="5.7109375" style="3" customWidth="1"/>
    <col min="7446" max="7446" width="9.7109375" style="3" customWidth="1"/>
    <col min="7447" max="7449" width="7.7109375" style="3" customWidth="1"/>
    <col min="7450" max="7450" width="10.5703125" style="3" customWidth="1"/>
    <col min="7451" max="7451" width="13.7109375" style="3" customWidth="1"/>
    <col min="7452" max="7678" width="28.7109375" style="3"/>
    <col min="7679" max="7680" width="0" style="3" hidden="1" customWidth="1"/>
    <col min="7681" max="7696" width="7.7109375" style="3" customWidth="1"/>
    <col min="7697" max="7697" width="8.7109375" style="3" customWidth="1"/>
    <col min="7698" max="7699" width="7.7109375" style="3" customWidth="1"/>
    <col min="7700" max="7700" width="5.42578125" style="3" customWidth="1"/>
    <col min="7701" max="7701" width="5.7109375" style="3" customWidth="1"/>
    <col min="7702" max="7702" width="9.7109375" style="3" customWidth="1"/>
    <col min="7703" max="7705" width="7.7109375" style="3" customWidth="1"/>
    <col min="7706" max="7706" width="10.5703125" style="3" customWidth="1"/>
    <col min="7707" max="7707" width="13.7109375" style="3" customWidth="1"/>
    <col min="7708" max="7934" width="28.7109375" style="3"/>
    <col min="7935" max="7936" width="0" style="3" hidden="1" customWidth="1"/>
    <col min="7937" max="7952" width="7.7109375" style="3" customWidth="1"/>
    <col min="7953" max="7953" width="8.7109375" style="3" customWidth="1"/>
    <col min="7954" max="7955" width="7.7109375" style="3" customWidth="1"/>
    <col min="7956" max="7956" width="5.42578125" style="3" customWidth="1"/>
    <col min="7957" max="7957" width="5.7109375" style="3" customWidth="1"/>
    <col min="7958" max="7958" width="9.7109375" style="3" customWidth="1"/>
    <col min="7959" max="7961" width="7.7109375" style="3" customWidth="1"/>
    <col min="7962" max="7962" width="10.5703125" style="3" customWidth="1"/>
    <col min="7963" max="7963" width="13.7109375" style="3" customWidth="1"/>
    <col min="7964" max="8190" width="28.7109375" style="3"/>
    <col min="8191" max="8192" width="0" style="3" hidden="1" customWidth="1"/>
    <col min="8193" max="8208" width="7.7109375" style="3" customWidth="1"/>
    <col min="8209" max="8209" width="8.7109375" style="3" customWidth="1"/>
    <col min="8210" max="8211" width="7.7109375" style="3" customWidth="1"/>
    <col min="8212" max="8212" width="5.42578125" style="3" customWidth="1"/>
    <col min="8213" max="8213" width="5.7109375" style="3" customWidth="1"/>
    <col min="8214" max="8214" width="9.7109375" style="3" customWidth="1"/>
    <col min="8215" max="8217" width="7.7109375" style="3" customWidth="1"/>
    <col min="8218" max="8218" width="10.5703125" style="3" customWidth="1"/>
    <col min="8219" max="8219" width="13.7109375" style="3" customWidth="1"/>
    <col min="8220" max="8446" width="28.7109375" style="3"/>
    <col min="8447" max="8448" width="0" style="3" hidden="1" customWidth="1"/>
    <col min="8449" max="8464" width="7.7109375" style="3" customWidth="1"/>
    <col min="8465" max="8465" width="8.7109375" style="3" customWidth="1"/>
    <col min="8466" max="8467" width="7.7109375" style="3" customWidth="1"/>
    <col min="8468" max="8468" width="5.42578125" style="3" customWidth="1"/>
    <col min="8469" max="8469" width="5.7109375" style="3" customWidth="1"/>
    <col min="8470" max="8470" width="9.7109375" style="3" customWidth="1"/>
    <col min="8471" max="8473" width="7.7109375" style="3" customWidth="1"/>
    <col min="8474" max="8474" width="10.5703125" style="3" customWidth="1"/>
    <col min="8475" max="8475" width="13.7109375" style="3" customWidth="1"/>
    <col min="8476" max="8702" width="28.7109375" style="3"/>
    <col min="8703" max="8704" width="0" style="3" hidden="1" customWidth="1"/>
    <col min="8705" max="8720" width="7.7109375" style="3" customWidth="1"/>
    <col min="8721" max="8721" width="8.7109375" style="3" customWidth="1"/>
    <col min="8722" max="8723" width="7.7109375" style="3" customWidth="1"/>
    <col min="8724" max="8724" width="5.42578125" style="3" customWidth="1"/>
    <col min="8725" max="8725" width="5.7109375" style="3" customWidth="1"/>
    <col min="8726" max="8726" width="9.7109375" style="3" customWidth="1"/>
    <col min="8727" max="8729" width="7.7109375" style="3" customWidth="1"/>
    <col min="8730" max="8730" width="10.5703125" style="3" customWidth="1"/>
    <col min="8731" max="8731" width="13.7109375" style="3" customWidth="1"/>
    <col min="8732" max="8958" width="28.7109375" style="3"/>
    <col min="8959" max="8960" width="0" style="3" hidden="1" customWidth="1"/>
    <col min="8961" max="8976" width="7.7109375" style="3" customWidth="1"/>
    <col min="8977" max="8977" width="8.7109375" style="3" customWidth="1"/>
    <col min="8978" max="8979" width="7.7109375" style="3" customWidth="1"/>
    <col min="8980" max="8980" width="5.42578125" style="3" customWidth="1"/>
    <col min="8981" max="8981" width="5.7109375" style="3" customWidth="1"/>
    <col min="8982" max="8982" width="9.7109375" style="3" customWidth="1"/>
    <col min="8983" max="8985" width="7.7109375" style="3" customWidth="1"/>
    <col min="8986" max="8986" width="10.5703125" style="3" customWidth="1"/>
    <col min="8987" max="8987" width="13.7109375" style="3" customWidth="1"/>
    <col min="8988" max="9214" width="28.7109375" style="3"/>
    <col min="9215" max="9216" width="0" style="3" hidden="1" customWidth="1"/>
    <col min="9217" max="9232" width="7.7109375" style="3" customWidth="1"/>
    <col min="9233" max="9233" width="8.7109375" style="3" customWidth="1"/>
    <col min="9234" max="9235" width="7.7109375" style="3" customWidth="1"/>
    <col min="9236" max="9236" width="5.42578125" style="3" customWidth="1"/>
    <col min="9237" max="9237" width="5.7109375" style="3" customWidth="1"/>
    <col min="9238" max="9238" width="9.7109375" style="3" customWidth="1"/>
    <col min="9239" max="9241" width="7.7109375" style="3" customWidth="1"/>
    <col min="9242" max="9242" width="10.5703125" style="3" customWidth="1"/>
    <col min="9243" max="9243" width="13.7109375" style="3" customWidth="1"/>
    <col min="9244" max="9470" width="28.7109375" style="3"/>
    <col min="9471" max="9472" width="0" style="3" hidden="1" customWidth="1"/>
    <col min="9473" max="9488" width="7.7109375" style="3" customWidth="1"/>
    <col min="9489" max="9489" width="8.7109375" style="3" customWidth="1"/>
    <col min="9490" max="9491" width="7.7109375" style="3" customWidth="1"/>
    <col min="9492" max="9492" width="5.42578125" style="3" customWidth="1"/>
    <col min="9493" max="9493" width="5.7109375" style="3" customWidth="1"/>
    <col min="9494" max="9494" width="9.7109375" style="3" customWidth="1"/>
    <col min="9495" max="9497" width="7.7109375" style="3" customWidth="1"/>
    <col min="9498" max="9498" width="10.5703125" style="3" customWidth="1"/>
    <col min="9499" max="9499" width="13.7109375" style="3" customWidth="1"/>
    <col min="9500" max="9726" width="28.7109375" style="3"/>
    <col min="9727" max="9728" width="0" style="3" hidden="1" customWidth="1"/>
    <col min="9729" max="9744" width="7.7109375" style="3" customWidth="1"/>
    <col min="9745" max="9745" width="8.7109375" style="3" customWidth="1"/>
    <col min="9746" max="9747" width="7.7109375" style="3" customWidth="1"/>
    <col min="9748" max="9748" width="5.42578125" style="3" customWidth="1"/>
    <col min="9749" max="9749" width="5.7109375" style="3" customWidth="1"/>
    <col min="9750" max="9750" width="9.7109375" style="3" customWidth="1"/>
    <col min="9751" max="9753" width="7.7109375" style="3" customWidth="1"/>
    <col min="9754" max="9754" width="10.5703125" style="3" customWidth="1"/>
    <col min="9755" max="9755" width="13.7109375" style="3" customWidth="1"/>
    <col min="9756" max="9982" width="28.7109375" style="3"/>
    <col min="9983" max="9984" width="0" style="3" hidden="1" customWidth="1"/>
    <col min="9985" max="10000" width="7.7109375" style="3" customWidth="1"/>
    <col min="10001" max="10001" width="8.7109375" style="3" customWidth="1"/>
    <col min="10002" max="10003" width="7.7109375" style="3" customWidth="1"/>
    <col min="10004" max="10004" width="5.42578125" style="3" customWidth="1"/>
    <col min="10005" max="10005" width="5.7109375" style="3" customWidth="1"/>
    <col min="10006" max="10006" width="9.7109375" style="3" customWidth="1"/>
    <col min="10007" max="10009" width="7.7109375" style="3" customWidth="1"/>
    <col min="10010" max="10010" width="10.5703125" style="3" customWidth="1"/>
    <col min="10011" max="10011" width="13.7109375" style="3" customWidth="1"/>
    <col min="10012" max="10238" width="28.7109375" style="3"/>
    <col min="10239" max="10240" width="0" style="3" hidden="1" customWidth="1"/>
    <col min="10241" max="10256" width="7.7109375" style="3" customWidth="1"/>
    <col min="10257" max="10257" width="8.7109375" style="3" customWidth="1"/>
    <col min="10258" max="10259" width="7.7109375" style="3" customWidth="1"/>
    <col min="10260" max="10260" width="5.42578125" style="3" customWidth="1"/>
    <col min="10261" max="10261" width="5.7109375" style="3" customWidth="1"/>
    <col min="10262" max="10262" width="9.7109375" style="3" customWidth="1"/>
    <col min="10263" max="10265" width="7.7109375" style="3" customWidth="1"/>
    <col min="10266" max="10266" width="10.5703125" style="3" customWidth="1"/>
    <col min="10267" max="10267" width="13.7109375" style="3" customWidth="1"/>
    <col min="10268" max="10494" width="28.7109375" style="3"/>
    <col min="10495" max="10496" width="0" style="3" hidden="1" customWidth="1"/>
    <col min="10497" max="10512" width="7.7109375" style="3" customWidth="1"/>
    <col min="10513" max="10513" width="8.7109375" style="3" customWidth="1"/>
    <col min="10514" max="10515" width="7.7109375" style="3" customWidth="1"/>
    <col min="10516" max="10516" width="5.42578125" style="3" customWidth="1"/>
    <col min="10517" max="10517" width="5.7109375" style="3" customWidth="1"/>
    <col min="10518" max="10518" width="9.7109375" style="3" customWidth="1"/>
    <col min="10519" max="10521" width="7.7109375" style="3" customWidth="1"/>
    <col min="10522" max="10522" width="10.5703125" style="3" customWidth="1"/>
    <col min="10523" max="10523" width="13.7109375" style="3" customWidth="1"/>
    <col min="10524" max="10750" width="28.7109375" style="3"/>
    <col min="10751" max="10752" width="0" style="3" hidden="1" customWidth="1"/>
    <col min="10753" max="10768" width="7.7109375" style="3" customWidth="1"/>
    <col min="10769" max="10769" width="8.7109375" style="3" customWidth="1"/>
    <col min="10770" max="10771" width="7.7109375" style="3" customWidth="1"/>
    <col min="10772" max="10772" width="5.42578125" style="3" customWidth="1"/>
    <col min="10773" max="10773" width="5.7109375" style="3" customWidth="1"/>
    <col min="10774" max="10774" width="9.7109375" style="3" customWidth="1"/>
    <col min="10775" max="10777" width="7.7109375" style="3" customWidth="1"/>
    <col min="10778" max="10778" width="10.5703125" style="3" customWidth="1"/>
    <col min="10779" max="10779" width="13.7109375" style="3" customWidth="1"/>
    <col min="10780" max="11006" width="28.7109375" style="3"/>
    <col min="11007" max="11008" width="0" style="3" hidden="1" customWidth="1"/>
    <col min="11009" max="11024" width="7.7109375" style="3" customWidth="1"/>
    <col min="11025" max="11025" width="8.7109375" style="3" customWidth="1"/>
    <col min="11026" max="11027" width="7.7109375" style="3" customWidth="1"/>
    <col min="11028" max="11028" width="5.42578125" style="3" customWidth="1"/>
    <col min="11029" max="11029" width="5.7109375" style="3" customWidth="1"/>
    <col min="11030" max="11030" width="9.7109375" style="3" customWidth="1"/>
    <col min="11031" max="11033" width="7.7109375" style="3" customWidth="1"/>
    <col min="11034" max="11034" width="10.5703125" style="3" customWidth="1"/>
    <col min="11035" max="11035" width="13.7109375" style="3" customWidth="1"/>
    <col min="11036" max="11262" width="28.7109375" style="3"/>
    <col min="11263" max="11264" width="0" style="3" hidden="1" customWidth="1"/>
    <col min="11265" max="11280" width="7.7109375" style="3" customWidth="1"/>
    <col min="11281" max="11281" width="8.7109375" style="3" customWidth="1"/>
    <col min="11282" max="11283" width="7.7109375" style="3" customWidth="1"/>
    <col min="11284" max="11284" width="5.42578125" style="3" customWidth="1"/>
    <col min="11285" max="11285" width="5.7109375" style="3" customWidth="1"/>
    <col min="11286" max="11286" width="9.7109375" style="3" customWidth="1"/>
    <col min="11287" max="11289" width="7.7109375" style="3" customWidth="1"/>
    <col min="11290" max="11290" width="10.5703125" style="3" customWidth="1"/>
    <col min="11291" max="11291" width="13.7109375" style="3" customWidth="1"/>
    <col min="11292" max="11518" width="28.7109375" style="3"/>
    <col min="11519" max="11520" width="0" style="3" hidden="1" customWidth="1"/>
    <col min="11521" max="11536" width="7.7109375" style="3" customWidth="1"/>
    <col min="11537" max="11537" width="8.7109375" style="3" customWidth="1"/>
    <col min="11538" max="11539" width="7.7109375" style="3" customWidth="1"/>
    <col min="11540" max="11540" width="5.42578125" style="3" customWidth="1"/>
    <col min="11541" max="11541" width="5.7109375" style="3" customWidth="1"/>
    <col min="11542" max="11542" width="9.7109375" style="3" customWidth="1"/>
    <col min="11543" max="11545" width="7.7109375" style="3" customWidth="1"/>
    <col min="11546" max="11546" width="10.5703125" style="3" customWidth="1"/>
    <col min="11547" max="11547" width="13.7109375" style="3" customWidth="1"/>
    <col min="11548" max="11774" width="28.7109375" style="3"/>
    <col min="11775" max="11776" width="0" style="3" hidden="1" customWidth="1"/>
    <col min="11777" max="11792" width="7.7109375" style="3" customWidth="1"/>
    <col min="11793" max="11793" width="8.7109375" style="3" customWidth="1"/>
    <col min="11794" max="11795" width="7.7109375" style="3" customWidth="1"/>
    <col min="11796" max="11796" width="5.42578125" style="3" customWidth="1"/>
    <col min="11797" max="11797" width="5.7109375" style="3" customWidth="1"/>
    <col min="11798" max="11798" width="9.7109375" style="3" customWidth="1"/>
    <col min="11799" max="11801" width="7.7109375" style="3" customWidth="1"/>
    <col min="11802" max="11802" width="10.5703125" style="3" customWidth="1"/>
    <col min="11803" max="11803" width="13.7109375" style="3" customWidth="1"/>
    <col min="11804" max="12030" width="28.7109375" style="3"/>
    <col min="12031" max="12032" width="0" style="3" hidden="1" customWidth="1"/>
    <col min="12033" max="12048" width="7.7109375" style="3" customWidth="1"/>
    <col min="12049" max="12049" width="8.7109375" style="3" customWidth="1"/>
    <col min="12050" max="12051" width="7.7109375" style="3" customWidth="1"/>
    <col min="12052" max="12052" width="5.42578125" style="3" customWidth="1"/>
    <col min="12053" max="12053" width="5.7109375" style="3" customWidth="1"/>
    <col min="12054" max="12054" width="9.7109375" style="3" customWidth="1"/>
    <col min="12055" max="12057" width="7.7109375" style="3" customWidth="1"/>
    <col min="12058" max="12058" width="10.5703125" style="3" customWidth="1"/>
    <col min="12059" max="12059" width="13.7109375" style="3" customWidth="1"/>
    <col min="12060" max="12286" width="28.7109375" style="3"/>
    <col min="12287" max="12288" width="0" style="3" hidden="1" customWidth="1"/>
    <col min="12289" max="12304" width="7.7109375" style="3" customWidth="1"/>
    <col min="12305" max="12305" width="8.7109375" style="3" customWidth="1"/>
    <col min="12306" max="12307" width="7.7109375" style="3" customWidth="1"/>
    <col min="12308" max="12308" width="5.42578125" style="3" customWidth="1"/>
    <col min="12309" max="12309" width="5.7109375" style="3" customWidth="1"/>
    <col min="12310" max="12310" width="9.7109375" style="3" customWidth="1"/>
    <col min="12311" max="12313" width="7.7109375" style="3" customWidth="1"/>
    <col min="12314" max="12314" width="10.5703125" style="3" customWidth="1"/>
    <col min="12315" max="12315" width="13.7109375" style="3" customWidth="1"/>
    <col min="12316" max="12542" width="28.7109375" style="3"/>
    <col min="12543" max="12544" width="0" style="3" hidden="1" customWidth="1"/>
    <col min="12545" max="12560" width="7.7109375" style="3" customWidth="1"/>
    <col min="12561" max="12561" width="8.7109375" style="3" customWidth="1"/>
    <col min="12562" max="12563" width="7.7109375" style="3" customWidth="1"/>
    <col min="12564" max="12564" width="5.42578125" style="3" customWidth="1"/>
    <col min="12565" max="12565" width="5.7109375" style="3" customWidth="1"/>
    <col min="12566" max="12566" width="9.7109375" style="3" customWidth="1"/>
    <col min="12567" max="12569" width="7.7109375" style="3" customWidth="1"/>
    <col min="12570" max="12570" width="10.5703125" style="3" customWidth="1"/>
    <col min="12571" max="12571" width="13.7109375" style="3" customWidth="1"/>
    <col min="12572" max="12798" width="28.7109375" style="3"/>
    <col min="12799" max="12800" width="0" style="3" hidden="1" customWidth="1"/>
    <col min="12801" max="12816" width="7.7109375" style="3" customWidth="1"/>
    <col min="12817" max="12817" width="8.7109375" style="3" customWidth="1"/>
    <col min="12818" max="12819" width="7.7109375" style="3" customWidth="1"/>
    <col min="12820" max="12820" width="5.42578125" style="3" customWidth="1"/>
    <col min="12821" max="12821" width="5.7109375" style="3" customWidth="1"/>
    <col min="12822" max="12822" width="9.7109375" style="3" customWidth="1"/>
    <col min="12823" max="12825" width="7.7109375" style="3" customWidth="1"/>
    <col min="12826" max="12826" width="10.5703125" style="3" customWidth="1"/>
    <col min="12827" max="12827" width="13.7109375" style="3" customWidth="1"/>
    <col min="12828" max="13054" width="28.7109375" style="3"/>
    <col min="13055" max="13056" width="0" style="3" hidden="1" customWidth="1"/>
    <col min="13057" max="13072" width="7.7109375" style="3" customWidth="1"/>
    <col min="13073" max="13073" width="8.7109375" style="3" customWidth="1"/>
    <col min="13074" max="13075" width="7.7109375" style="3" customWidth="1"/>
    <col min="13076" max="13076" width="5.42578125" style="3" customWidth="1"/>
    <col min="13077" max="13077" width="5.7109375" style="3" customWidth="1"/>
    <col min="13078" max="13078" width="9.7109375" style="3" customWidth="1"/>
    <col min="13079" max="13081" width="7.7109375" style="3" customWidth="1"/>
    <col min="13082" max="13082" width="10.5703125" style="3" customWidth="1"/>
    <col min="13083" max="13083" width="13.7109375" style="3" customWidth="1"/>
    <col min="13084" max="13310" width="28.7109375" style="3"/>
    <col min="13311" max="13312" width="0" style="3" hidden="1" customWidth="1"/>
    <col min="13313" max="13328" width="7.7109375" style="3" customWidth="1"/>
    <col min="13329" max="13329" width="8.7109375" style="3" customWidth="1"/>
    <col min="13330" max="13331" width="7.7109375" style="3" customWidth="1"/>
    <col min="13332" max="13332" width="5.42578125" style="3" customWidth="1"/>
    <col min="13333" max="13333" width="5.7109375" style="3" customWidth="1"/>
    <col min="13334" max="13334" width="9.7109375" style="3" customWidth="1"/>
    <col min="13335" max="13337" width="7.7109375" style="3" customWidth="1"/>
    <col min="13338" max="13338" width="10.5703125" style="3" customWidth="1"/>
    <col min="13339" max="13339" width="13.7109375" style="3" customWidth="1"/>
    <col min="13340" max="13566" width="28.7109375" style="3"/>
    <col min="13567" max="13568" width="0" style="3" hidden="1" customWidth="1"/>
    <col min="13569" max="13584" width="7.7109375" style="3" customWidth="1"/>
    <col min="13585" max="13585" width="8.7109375" style="3" customWidth="1"/>
    <col min="13586" max="13587" width="7.7109375" style="3" customWidth="1"/>
    <col min="13588" max="13588" width="5.42578125" style="3" customWidth="1"/>
    <col min="13589" max="13589" width="5.7109375" style="3" customWidth="1"/>
    <col min="13590" max="13590" width="9.7109375" style="3" customWidth="1"/>
    <col min="13591" max="13593" width="7.7109375" style="3" customWidth="1"/>
    <col min="13594" max="13594" width="10.5703125" style="3" customWidth="1"/>
    <col min="13595" max="13595" width="13.7109375" style="3" customWidth="1"/>
    <col min="13596" max="13822" width="28.7109375" style="3"/>
    <col min="13823" max="13824" width="0" style="3" hidden="1" customWidth="1"/>
    <col min="13825" max="13840" width="7.7109375" style="3" customWidth="1"/>
    <col min="13841" max="13841" width="8.7109375" style="3" customWidth="1"/>
    <col min="13842" max="13843" width="7.7109375" style="3" customWidth="1"/>
    <col min="13844" max="13844" width="5.42578125" style="3" customWidth="1"/>
    <col min="13845" max="13845" width="5.7109375" style="3" customWidth="1"/>
    <col min="13846" max="13846" width="9.7109375" style="3" customWidth="1"/>
    <col min="13847" max="13849" width="7.7109375" style="3" customWidth="1"/>
    <col min="13850" max="13850" width="10.5703125" style="3" customWidth="1"/>
    <col min="13851" max="13851" width="13.7109375" style="3" customWidth="1"/>
    <col min="13852" max="14078" width="28.7109375" style="3"/>
    <col min="14079" max="14080" width="0" style="3" hidden="1" customWidth="1"/>
    <col min="14081" max="14096" width="7.7109375" style="3" customWidth="1"/>
    <col min="14097" max="14097" width="8.7109375" style="3" customWidth="1"/>
    <col min="14098" max="14099" width="7.7109375" style="3" customWidth="1"/>
    <col min="14100" max="14100" width="5.42578125" style="3" customWidth="1"/>
    <col min="14101" max="14101" width="5.7109375" style="3" customWidth="1"/>
    <col min="14102" max="14102" width="9.7109375" style="3" customWidth="1"/>
    <col min="14103" max="14105" width="7.7109375" style="3" customWidth="1"/>
    <col min="14106" max="14106" width="10.5703125" style="3" customWidth="1"/>
    <col min="14107" max="14107" width="13.7109375" style="3" customWidth="1"/>
    <col min="14108" max="14334" width="28.7109375" style="3"/>
    <col min="14335" max="14336" width="0" style="3" hidden="1" customWidth="1"/>
    <col min="14337" max="14352" width="7.7109375" style="3" customWidth="1"/>
    <col min="14353" max="14353" width="8.7109375" style="3" customWidth="1"/>
    <col min="14354" max="14355" width="7.7109375" style="3" customWidth="1"/>
    <col min="14356" max="14356" width="5.42578125" style="3" customWidth="1"/>
    <col min="14357" max="14357" width="5.7109375" style="3" customWidth="1"/>
    <col min="14358" max="14358" width="9.7109375" style="3" customWidth="1"/>
    <col min="14359" max="14361" width="7.7109375" style="3" customWidth="1"/>
    <col min="14362" max="14362" width="10.5703125" style="3" customWidth="1"/>
    <col min="14363" max="14363" width="13.7109375" style="3" customWidth="1"/>
    <col min="14364" max="14590" width="28.7109375" style="3"/>
    <col min="14591" max="14592" width="0" style="3" hidden="1" customWidth="1"/>
    <col min="14593" max="14608" width="7.7109375" style="3" customWidth="1"/>
    <col min="14609" max="14609" width="8.7109375" style="3" customWidth="1"/>
    <col min="14610" max="14611" width="7.7109375" style="3" customWidth="1"/>
    <col min="14612" max="14612" width="5.42578125" style="3" customWidth="1"/>
    <col min="14613" max="14613" width="5.7109375" style="3" customWidth="1"/>
    <col min="14614" max="14614" width="9.7109375" style="3" customWidth="1"/>
    <col min="14615" max="14617" width="7.7109375" style="3" customWidth="1"/>
    <col min="14618" max="14618" width="10.5703125" style="3" customWidth="1"/>
    <col min="14619" max="14619" width="13.7109375" style="3" customWidth="1"/>
    <col min="14620" max="14846" width="28.7109375" style="3"/>
    <col min="14847" max="14848" width="0" style="3" hidden="1" customWidth="1"/>
    <col min="14849" max="14864" width="7.7109375" style="3" customWidth="1"/>
    <col min="14865" max="14865" width="8.7109375" style="3" customWidth="1"/>
    <col min="14866" max="14867" width="7.7109375" style="3" customWidth="1"/>
    <col min="14868" max="14868" width="5.42578125" style="3" customWidth="1"/>
    <col min="14869" max="14869" width="5.7109375" style="3" customWidth="1"/>
    <col min="14870" max="14870" width="9.7109375" style="3" customWidth="1"/>
    <col min="14871" max="14873" width="7.7109375" style="3" customWidth="1"/>
    <col min="14874" max="14874" width="10.5703125" style="3" customWidth="1"/>
    <col min="14875" max="14875" width="13.7109375" style="3" customWidth="1"/>
    <col min="14876" max="15102" width="28.7109375" style="3"/>
    <col min="15103" max="15104" width="0" style="3" hidden="1" customWidth="1"/>
    <col min="15105" max="15120" width="7.7109375" style="3" customWidth="1"/>
    <col min="15121" max="15121" width="8.7109375" style="3" customWidth="1"/>
    <col min="15122" max="15123" width="7.7109375" style="3" customWidth="1"/>
    <col min="15124" max="15124" width="5.42578125" style="3" customWidth="1"/>
    <col min="15125" max="15125" width="5.7109375" style="3" customWidth="1"/>
    <col min="15126" max="15126" width="9.7109375" style="3" customWidth="1"/>
    <col min="15127" max="15129" width="7.7109375" style="3" customWidth="1"/>
    <col min="15130" max="15130" width="10.5703125" style="3" customWidth="1"/>
    <col min="15131" max="15131" width="13.7109375" style="3" customWidth="1"/>
    <col min="15132" max="15358" width="28.7109375" style="3"/>
    <col min="15359" max="15360" width="0" style="3" hidden="1" customWidth="1"/>
    <col min="15361" max="15376" width="7.7109375" style="3" customWidth="1"/>
    <col min="15377" max="15377" width="8.7109375" style="3" customWidth="1"/>
    <col min="15378" max="15379" width="7.7109375" style="3" customWidth="1"/>
    <col min="15380" max="15380" width="5.42578125" style="3" customWidth="1"/>
    <col min="15381" max="15381" width="5.7109375" style="3" customWidth="1"/>
    <col min="15382" max="15382" width="9.7109375" style="3" customWidth="1"/>
    <col min="15383" max="15385" width="7.7109375" style="3" customWidth="1"/>
    <col min="15386" max="15386" width="10.5703125" style="3" customWidth="1"/>
    <col min="15387" max="15387" width="13.7109375" style="3" customWidth="1"/>
    <col min="15388" max="15614" width="28.7109375" style="3"/>
    <col min="15615" max="15616" width="0" style="3" hidden="1" customWidth="1"/>
    <col min="15617" max="15632" width="7.7109375" style="3" customWidth="1"/>
    <col min="15633" max="15633" width="8.7109375" style="3" customWidth="1"/>
    <col min="15634" max="15635" width="7.7109375" style="3" customWidth="1"/>
    <col min="15636" max="15636" width="5.42578125" style="3" customWidth="1"/>
    <col min="15637" max="15637" width="5.7109375" style="3" customWidth="1"/>
    <col min="15638" max="15638" width="9.7109375" style="3" customWidth="1"/>
    <col min="15639" max="15641" width="7.7109375" style="3" customWidth="1"/>
    <col min="15642" max="15642" width="10.5703125" style="3" customWidth="1"/>
    <col min="15643" max="15643" width="13.7109375" style="3" customWidth="1"/>
    <col min="15644" max="15870" width="28.7109375" style="3"/>
    <col min="15871" max="15872" width="0" style="3" hidden="1" customWidth="1"/>
    <col min="15873" max="15888" width="7.7109375" style="3" customWidth="1"/>
    <col min="15889" max="15889" width="8.7109375" style="3" customWidth="1"/>
    <col min="15890" max="15891" width="7.7109375" style="3" customWidth="1"/>
    <col min="15892" max="15892" width="5.42578125" style="3" customWidth="1"/>
    <col min="15893" max="15893" width="5.7109375" style="3" customWidth="1"/>
    <col min="15894" max="15894" width="9.7109375" style="3" customWidth="1"/>
    <col min="15895" max="15897" width="7.7109375" style="3" customWidth="1"/>
    <col min="15898" max="15898" width="10.5703125" style="3" customWidth="1"/>
    <col min="15899" max="15899" width="13.7109375" style="3" customWidth="1"/>
    <col min="15900" max="16126" width="28.7109375" style="3"/>
    <col min="16127" max="16128" width="0" style="3" hidden="1" customWidth="1"/>
    <col min="16129" max="16144" width="7.7109375" style="3" customWidth="1"/>
    <col min="16145" max="16145" width="8.7109375" style="3" customWidth="1"/>
    <col min="16146" max="16147" width="7.7109375" style="3" customWidth="1"/>
    <col min="16148" max="16148" width="5.42578125" style="3" customWidth="1"/>
    <col min="16149" max="16149" width="5.7109375" style="3" customWidth="1"/>
    <col min="16150" max="16150" width="9.7109375" style="3" customWidth="1"/>
    <col min="16151" max="16153" width="7.7109375" style="3" customWidth="1"/>
    <col min="16154" max="16154" width="10.5703125" style="3" customWidth="1"/>
    <col min="16155" max="16155" width="13.7109375" style="3" customWidth="1"/>
    <col min="16156" max="16384" width="28.7109375" style="3"/>
  </cols>
  <sheetData>
    <row r="1" spans="1:28" ht="12.75" x14ac:dyDescent="0.2">
      <c r="A1" s="129" t="s">
        <v>319</v>
      </c>
      <c r="W1" s="3"/>
    </row>
    <row r="2" spans="1:28" ht="15.75" x14ac:dyDescent="0.25">
      <c r="A2" s="96" t="s">
        <v>320</v>
      </c>
      <c r="W2" s="3"/>
    </row>
    <row r="3" spans="1:28" x14ac:dyDescent="0.2">
      <c r="W3" s="3"/>
    </row>
    <row r="4" spans="1:28" s="132" customFormat="1" ht="24" customHeight="1" x14ac:dyDescent="0.25">
      <c r="A4" s="130" t="s">
        <v>321</v>
      </c>
      <c r="B4" s="131">
        <v>2015</v>
      </c>
      <c r="C4" s="131">
        <v>2016</v>
      </c>
      <c r="D4" s="131">
        <v>2017</v>
      </c>
      <c r="E4" s="131">
        <v>2018</v>
      </c>
      <c r="F4" s="131">
        <v>2019</v>
      </c>
      <c r="G4" s="131">
        <v>2020</v>
      </c>
      <c r="H4" s="131">
        <v>2021</v>
      </c>
      <c r="I4" s="131">
        <v>2022</v>
      </c>
      <c r="J4" s="131">
        <v>2023</v>
      </c>
      <c r="K4" s="1020">
        <v>2024</v>
      </c>
      <c r="L4" s="1020"/>
      <c r="M4" s="1020"/>
      <c r="N4" s="1020"/>
      <c r="O4" s="1020"/>
      <c r="P4" s="1020"/>
      <c r="Q4" s="1020"/>
      <c r="R4" s="1020"/>
      <c r="S4" s="1020"/>
      <c r="T4" s="1020"/>
      <c r="U4" s="1021"/>
      <c r="V4" s="1022">
        <v>2024</v>
      </c>
      <c r="W4" s="131" t="s">
        <v>322</v>
      </c>
    </row>
    <row r="5" spans="1:28" ht="12.75" x14ac:dyDescent="0.2">
      <c r="A5" s="133"/>
      <c r="B5" s="134"/>
      <c r="C5" s="134"/>
      <c r="D5" s="134"/>
      <c r="E5" s="134"/>
      <c r="F5" s="134"/>
      <c r="G5" s="134"/>
      <c r="H5" s="131"/>
      <c r="I5" s="131"/>
      <c r="J5" s="131"/>
      <c r="K5" s="135" t="s">
        <v>323</v>
      </c>
      <c r="L5" s="135" t="s">
        <v>324</v>
      </c>
      <c r="M5" s="135" t="s">
        <v>710</v>
      </c>
      <c r="N5" s="135" t="s">
        <v>715</v>
      </c>
      <c r="O5" s="135" t="s">
        <v>739</v>
      </c>
      <c r="P5" s="135" t="s">
        <v>750</v>
      </c>
      <c r="Q5" s="135" t="s">
        <v>756</v>
      </c>
      <c r="R5" s="135" t="s">
        <v>762</v>
      </c>
      <c r="S5" s="135" t="s">
        <v>766</v>
      </c>
      <c r="T5" s="135" t="s">
        <v>770</v>
      </c>
      <c r="U5" s="135" t="s">
        <v>826</v>
      </c>
      <c r="V5" s="1022"/>
      <c r="W5" s="134"/>
    </row>
    <row r="6" spans="1:28" ht="12.75" x14ac:dyDescent="0.2">
      <c r="A6" s="136" t="s">
        <v>325</v>
      </c>
      <c r="B6" s="138">
        <v>18950.140011644278</v>
      </c>
      <c r="C6" s="137">
        <v>21819.079289828671</v>
      </c>
      <c r="D6" s="138">
        <v>27581.607245410378</v>
      </c>
      <c r="E6" s="138">
        <v>28898.657866237922</v>
      </c>
      <c r="F6" s="138">
        <v>28336.207651007782</v>
      </c>
      <c r="G6" s="138">
        <v>26127.691951754798</v>
      </c>
      <c r="H6" s="138">
        <v>39900.752334794633</v>
      </c>
      <c r="I6" s="138">
        <v>38105.893981375455</v>
      </c>
      <c r="J6" s="138">
        <v>42789.545630438341</v>
      </c>
      <c r="K6" s="138">
        <v>3106.1354495737401</v>
      </c>
      <c r="L6" s="138">
        <v>3505.5244632619401</v>
      </c>
      <c r="M6" s="138">
        <v>3876.03044232403</v>
      </c>
      <c r="N6" s="138">
        <v>3467.3742772984801</v>
      </c>
      <c r="O6" s="138">
        <v>4223.4829135783102</v>
      </c>
      <c r="P6" s="138">
        <v>4067.5982231048401</v>
      </c>
      <c r="Q6" s="138">
        <v>4123.37677091963</v>
      </c>
      <c r="R6" s="138">
        <v>4211.4699920902403</v>
      </c>
      <c r="S6" s="138">
        <v>4076.2318907816998</v>
      </c>
      <c r="T6" s="138">
        <v>3886.9693037924199</v>
      </c>
      <c r="U6" s="138">
        <v>4212.4998114094797</v>
      </c>
      <c r="V6" s="139">
        <f>SUM(K6:U6)</f>
        <v>42756.693538134816</v>
      </c>
      <c r="W6" s="140">
        <f>V6/$V$21</f>
        <v>0.62708876375204881</v>
      </c>
      <c r="Y6" s="141"/>
      <c r="Z6" s="142"/>
    </row>
    <row r="7" spans="1:28" ht="15" x14ac:dyDescent="0.25">
      <c r="A7" s="143" t="s">
        <v>326</v>
      </c>
      <c r="B7" s="145">
        <v>2302.3120197518469</v>
      </c>
      <c r="C7" s="144">
        <v>2216.6974493786047</v>
      </c>
      <c r="D7" s="145">
        <v>3368.8558075212054</v>
      </c>
      <c r="E7" s="145">
        <v>4038.7122725853042</v>
      </c>
      <c r="F7" s="145">
        <v>2975.0747060300005</v>
      </c>
      <c r="G7" s="145">
        <v>1584.2206256799975</v>
      </c>
      <c r="H7" s="145">
        <v>3710.7444045197822</v>
      </c>
      <c r="I7" s="145">
        <v>5904.7864427747945</v>
      </c>
      <c r="J7" s="145">
        <v>3951.3351864400042</v>
      </c>
      <c r="K7" s="144">
        <v>355.973269149999</v>
      </c>
      <c r="L7" s="144">
        <v>269.85141297000098</v>
      </c>
      <c r="M7" s="144">
        <v>316.63920848999999</v>
      </c>
      <c r="N7" s="144">
        <v>372.04589186000101</v>
      </c>
      <c r="O7" s="144">
        <v>324.82205058000102</v>
      </c>
      <c r="P7" s="144">
        <v>336.90901949999898</v>
      </c>
      <c r="Q7" s="144">
        <v>293.80982546000098</v>
      </c>
      <c r="R7" s="144">
        <v>284.5294202</v>
      </c>
      <c r="S7" s="144">
        <v>373.31046318999898</v>
      </c>
      <c r="T7" s="144">
        <v>301.39375690000003</v>
      </c>
      <c r="U7" s="144">
        <v>356.35136909000101</v>
      </c>
      <c r="V7" s="139">
        <f t="shared" ref="V7:V18" si="0">SUM(K7:U7)</f>
        <v>3585.6356873900017</v>
      </c>
      <c r="W7" s="146">
        <f>V7/$V$21</f>
        <v>5.2588534435319932E-2</v>
      </c>
      <c r="X7"/>
      <c r="Y7" s="147"/>
      <c r="Z7" s="147"/>
    </row>
    <row r="8" spans="1:28" ht="12.75" x14ac:dyDescent="0.2">
      <c r="A8" s="143" t="s">
        <v>327</v>
      </c>
      <c r="B8" s="145">
        <v>1456.9481829951933</v>
      </c>
      <c r="C8" s="144">
        <v>1269.2528803730224</v>
      </c>
      <c r="D8" s="145">
        <v>1788.5044791097578</v>
      </c>
      <c r="E8" s="145">
        <v>1938.0913091995621</v>
      </c>
      <c r="F8" s="145">
        <v>1928.8144254944868</v>
      </c>
      <c r="G8" s="145">
        <v>1542.1219676761218</v>
      </c>
      <c r="H8" s="145">
        <v>2335.2618859167123</v>
      </c>
      <c r="I8" s="145">
        <v>2385.507550827363</v>
      </c>
      <c r="J8" s="145">
        <v>1141.977552892977</v>
      </c>
      <c r="K8" s="144">
        <v>146.49256428819999</v>
      </c>
      <c r="L8" s="144">
        <v>252.352662901765</v>
      </c>
      <c r="M8" s="144">
        <v>144.66254806579201</v>
      </c>
      <c r="N8" s="144">
        <v>39.825730073966298</v>
      </c>
      <c r="O8" s="144">
        <v>139.77223998088999</v>
      </c>
      <c r="P8" s="144">
        <v>349.72144192004703</v>
      </c>
      <c r="Q8" s="144">
        <v>519.98828506141899</v>
      </c>
      <c r="R8" s="144">
        <v>338.81940627045901</v>
      </c>
      <c r="S8" s="144">
        <v>140.29253131052701</v>
      </c>
      <c r="T8" s="144">
        <v>56.871911430359603</v>
      </c>
      <c r="U8" s="144">
        <v>72.473657136085293</v>
      </c>
      <c r="V8" s="139">
        <f t="shared" si="0"/>
        <v>2201.2729784395101</v>
      </c>
      <c r="W8" s="146">
        <f t="shared" ref="W8:W17" si="1">V8/$V$21</f>
        <v>3.2284852651181875E-2</v>
      </c>
    </row>
    <row r="9" spans="1:28" ht="12.75" x14ac:dyDescent="0.2">
      <c r="A9" s="143" t="s">
        <v>328</v>
      </c>
      <c r="B9" s="145">
        <v>722.75179937486212</v>
      </c>
      <c r="C9" s="144">
        <v>877.92480076155869</v>
      </c>
      <c r="D9" s="145">
        <v>826.88744974230519</v>
      </c>
      <c r="E9" s="145">
        <v>762.26194432339321</v>
      </c>
      <c r="F9" s="145">
        <v>774.28456059900623</v>
      </c>
      <c r="G9" s="145">
        <v>731.13150255190237</v>
      </c>
      <c r="H9" s="145">
        <v>857.22899843374671</v>
      </c>
      <c r="I9" s="145">
        <v>1354.2156808018956</v>
      </c>
      <c r="J9" s="145">
        <v>969.7588067297479</v>
      </c>
      <c r="K9" s="144">
        <v>93.270915496942806</v>
      </c>
      <c r="L9" s="144">
        <v>58.871237346957301</v>
      </c>
      <c r="M9" s="144">
        <v>27.812851507348501</v>
      </c>
      <c r="N9" s="144">
        <v>21.816789556237101</v>
      </c>
      <c r="O9" s="144">
        <v>36.633960537806701</v>
      </c>
      <c r="P9" s="144">
        <v>64.332775405358106</v>
      </c>
      <c r="Q9" s="144">
        <v>140.875965264141</v>
      </c>
      <c r="R9" s="144">
        <v>179.14702793981499</v>
      </c>
      <c r="S9" s="144">
        <v>188.639626285638</v>
      </c>
      <c r="T9" s="144">
        <v>183.58271871410901</v>
      </c>
      <c r="U9" s="144">
        <v>142.93161777544901</v>
      </c>
      <c r="V9" s="139">
        <f t="shared" si="0"/>
        <v>1137.9154858298025</v>
      </c>
      <c r="W9" s="146">
        <f>V9/$V$21</f>
        <v>1.6689176739704725E-2</v>
      </c>
    </row>
    <row r="10" spans="1:28" ht="12.75" x14ac:dyDescent="0.2">
      <c r="A10" s="143" t="s">
        <v>329</v>
      </c>
      <c r="B10" s="145">
        <v>4390.5687832700005</v>
      </c>
      <c r="C10" s="144">
        <v>4686.0392679400002</v>
      </c>
      <c r="D10" s="145">
        <v>5103.0639328999996</v>
      </c>
      <c r="E10" s="145">
        <v>5867.3235235600005</v>
      </c>
      <c r="F10" s="145">
        <v>6298.8242</v>
      </c>
      <c r="G10" s="145">
        <v>6735.3891000000012</v>
      </c>
      <c r="H10" s="145">
        <v>7868.0211000000008</v>
      </c>
      <c r="I10" s="145">
        <v>8367.7086999999992</v>
      </c>
      <c r="J10" s="145">
        <v>9180.3272000000015</v>
      </c>
      <c r="K10" s="144">
        <v>971.00469999999996</v>
      </c>
      <c r="L10" s="144">
        <v>667.05930000000001</v>
      </c>
      <c r="M10" s="144">
        <v>558.69709999999998</v>
      </c>
      <c r="N10" s="144">
        <v>491.5958</v>
      </c>
      <c r="O10" s="144">
        <v>612.5145</v>
      </c>
      <c r="P10" s="144">
        <v>718.16309999999999</v>
      </c>
      <c r="Q10" s="144">
        <v>937.79510000000005</v>
      </c>
      <c r="R10" s="144">
        <v>912.62180000000001</v>
      </c>
      <c r="S10" s="144">
        <v>1027.8058000000001</v>
      </c>
      <c r="T10" s="144">
        <v>1389.2161000000001</v>
      </c>
      <c r="U10" s="144">
        <v>1476.0945999999999</v>
      </c>
      <c r="V10" s="139">
        <f t="shared" si="0"/>
        <v>9762.5679</v>
      </c>
      <c r="W10" s="146">
        <f t="shared" si="1"/>
        <v>0.14318218105420638</v>
      </c>
    </row>
    <row r="11" spans="1:28" ht="12.75" x14ac:dyDescent="0.2">
      <c r="A11" s="143" t="s">
        <v>330</v>
      </c>
      <c r="B11" s="145">
        <v>950.66641673000004</v>
      </c>
      <c r="C11" s="144">
        <v>926.43403205999994</v>
      </c>
      <c r="D11" s="148">
        <v>1088.6195671</v>
      </c>
      <c r="E11" s="148">
        <v>1374.83657644</v>
      </c>
      <c r="F11" s="148">
        <v>1614.1054000000001</v>
      </c>
      <c r="G11" s="148">
        <v>1316.1869000000002</v>
      </c>
      <c r="H11" s="145">
        <v>1515.5727999999997</v>
      </c>
      <c r="I11" s="145">
        <v>1639.1869000000002</v>
      </c>
      <c r="J11" s="145">
        <v>1779.4551999999996</v>
      </c>
      <c r="K11" s="144">
        <v>101.27200000000001</v>
      </c>
      <c r="L11" s="144">
        <v>124.49</v>
      </c>
      <c r="M11" s="144">
        <v>119.67100000000001</v>
      </c>
      <c r="N11" s="144">
        <v>93.880300000000005</v>
      </c>
      <c r="O11" s="144">
        <v>123.12179999999999</v>
      </c>
      <c r="P11" s="144">
        <v>115.9627</v>
      </c>
      <c r="Q11" s="144">
        <v>147.87209999999999</v>
      </c>
      <c r="R11" s="144">
        <v>126.68519999999999</v>
      </c>
      <c r="S11" s="144">
        <v>128.881</v>
      </c>
      <c r="T11" s="144">
        <v>90.342600000000004</v>
      </c>
      <c r="U11" s="144">
        <v>72.375200000000007</v>
      </c>
      <c r="V11" s="139">
        <f t="shared" si="0"/>
        <v>1244.5538999999999</v>
      </c>
      <c r="W11" s="146">
        <f t="shared" si="1"/>
        <v>1.8253183349589676E-2</v>
      </c>
      <c r="Z11" s="149"/>
      <c r="AA11" s="149"/>
      <c r="AB11" s="149"/>
    </row>
    <row r="12" spans="1:28" ht="12.75" x14ac:dyDescent="0.2">
      <c r="A12" s="143" t="s">
        <v>331</v>
      </c>
      <c r="B12" s="145">
        <v>1331.18</v>
      </c>
      <c r="C12" s="144">
        <v>1195.7920000000001</v>
      </c>
      <c r="D12" s="145">
        <v>1272.3398000000002</v>
      </c>
      <c r="E12" s="145">
        <v>1401.9002</v>
      </c>
      <c r="F12" s="145">
        <v>1354.8879000000002</v>
      </c>
      <c r="G12" s="145">
        <v>1006.5378999999998</v>
      </c>
      <c r="H12" s="145">
        <v>1564.9597000000001</v>
      </c>
      <c r="I12" s="145">
        <v>1872.8336999999999</v>
      </c>
      <c r="J12" s="145">
        <v>1600.5019</v>
      </c>
      <c r="K12" s="144">
        <v>125.04389999999999</v>
      </c>
      <c r="L12" s="144">
        <v>113.1443</v>
      </c>
      <c r="M12" s="144">
        <v>124.5551</v>
      </c>
      <c r="N12" s="144">
        <v>128.64490000000001</v>
      </c>
      <c r="O12" s="144">
        <v>145.941</v>
      </c>
      <c r="P12" s="144">
        <v>142.45419999999999</v>
      </c>
      <c r="Q12" s="144">
        <v>153.26740000000001</v>
      </c>
      <c r="R12" s="144">
        <v>137.82509999999999</v>
      </c>
      <c r="S12" s="144">
        <v>138.24</v>
      </c>
      <c r="T12" s="144">
        <v>134.76310000000001</v>
      </c>
      <c r="U12" s="144">
        <v>132.29759999999999</v>
      </c>
      <c r="V12" s="139">
        <f t="shared" si="0"/>
        <v>1476.1765999999998</v>
      </c>
      <c r="W12" s="146">
        <f t="shared" si="1"/>
        <v>2.1650265316892982E-2</v>
      </c>
      <c r="Z12" s="149"/>
      <c r="AA12" s="149"/>
      <c r="AB12" s="149"/>
    </row>
    <row r="13" spans="1:28" ht="15" x14ac:dyDescent="0.25">
      <c r="A13" s="143" t="s">
        <v>332</v>
      </c>
      <c r="B13" s="145">
        <v>352.98030000000006</v>
      </c>
      <c r="C13" s="144">
        <v>322.35929999999996</v>
      </c>
      <c r="D13" s="145">
        <v>343.81120000000004</v>
      </c>
      <c r="E13" s="145">
        <v>338.97039999999998</v>
      </c>
      <c r="F13" s="145">
        <v>321.73099999999999</v>
      </c>
      <c r="G13" s="145">
        <v>238.73949999999999</v>
      </c>
      <c r="H13" s="145">
        <v>279.96199999999999</v>
      </c>
      <c r="I13" s="145">
        <v>312.62270000000007</v>
      </c>
      <c r="J13" s="145">
        <v>288.11899999999997</v>
      </c>
      <c r="K13" s="144">
        <v>19.473400000000002</v>
      </c>
      <c r="L13" s="144">
        <v>20.330300000000001</v>
      </c>
      <c r="M13" s="144">
        <v>24.752099999999999</v>
      </c>
      <c r="N13" s="144">
        <v>22.648399999999999</v>
      </c>
      <c r="O13" s="144">
        <v>28.680599999999998</v>
      </c>
      <c r="P13" s="144">
        <v>24.8108</v>
      </c>
      <c r="Q13" s="144">
        <v>24.924099999999999</v>
      </c>
      <c r="R13" s="144">
        <v>22.250599999999999</v>
      </c>
      <c r="S13" s="144">
        <v>28.285900000000002</v>
      </c>
      <c r="T13" s="144">
        <v>25.3782</v>
      </c>
      <c r="U13" s="144">
        <v>24.955200000000001</v>
      </c>
      <c r="V13" s="139">
        <f t="shared" si="0"/>
        <v>266.4896</v>
      </c>
      <c r="W13" s="146">
        <f t="shared" si="1"/>
        <v>3.9084554952250865E-3</v>
      </c>
      <c r="Y13"/>
      <c r="Z13" s="149"/>
      <c r="AA13" s="149"/>
      <c r="AB13" s="149"/>
    </row>
    <row r="14" spans="1:28" ht="12.75" x14ac:dyDescent="0.2">
      <c r="A14" s="143" t="s">
        <v>333</v>
      </c>
      <c r="B14" s="145">
        <v>1405.9457</v>
      </c>
      <c r="C14" s="144">
        <v>1343.8012999999999</v>
      </c>
      <c r="D14" s="145">
        <v>1384.7514000000001</v>
      </c>
      <c r="E14" s="145">
        <v>1562.3111999999999</v>
      </c>
      <c r="F14" s="145">
        <v>1606.7089999999998</v>
      </c>
      <c r="G14" s="145">
        <v>1495.1142999999997</v>
      </c>
      <c r="H14" s="145">
        <v>1904.9823000000001</v>
      </c>
      <c r="I14" s="145">
        <v>2348.0658000000003</v>
      </c>
      <c r="J14" s="145">
        <v>1996.1373999999998</v>
      </c>
      <c r="K14" s="144">
        <v>161.58850000000001</v>
      </c>
      <c r="L14" s="144">
        <v>167.46680000000001</v>
      </c>
      <c r="M14" s="144">
        <v>182.4014</v>
      </c>
      <c r="N14" s="144">
        <v>165.5506</v>
      </c>
      <c r="O14" s="144">
        <v>194.76509999999999</v>
      </c>
      <c r="P14" s="144">
        <v>181.1275</v>
      </c>
      <c r="Q14" s="144">
        <v>196.87710000000001</v>
      </c>
      <c r="R14" s="144">
        <v>199.6396</v>
      </c>
      <c r="S14" s="144">
        <v>193.78489999999999</v>
      </c>
      <c r="T14" s="144">
        <v>192.70670000000001</v>
      </c>
      <c r="U14" s="144">
        <v>180.89019999999999</v>
      </c>
      <c r="V14" s="139">
        <f t="shared" si="0"/>
        <v>2016.7983999999997</v>
      </c>
      <c r="W14" s="146">
        <f t="shared" si="1"/>
        <v>2.9579266092339671E-2</v>
      </c>
      <c r="Y14" s="147"/>
      <c r="Z14" s="149"/>
      <c r="AA14" s="149"/>
      <c r="AB14" s="149"/>
    </row>
    <row r="15" spans="1:28" ht="12.75" x14ac:dyDescent="0.2">
      <c r="A15" s="136" t="s">
        <v>334</v>
      </c>
      <c r="B15" s="138">
        <v>698.46230000000003</v>
      </c>
      <c r="C15" s="137">
        <v>642.0874</v>
      </c>
      <c r="D15" s="137">
        <v>587.74400000000003</v>
      </c>
      <c r="E15" s="137">
        <v>629.21400000000006</v>
      </c>
      <c r="F15" s="137">
        <v>607.28660000000002</v>
      </c>
      <c r="G15" s="137">
        <v>446.36130000000009</v>
      </c>
      <c r="H15" s="137">
        <v>674.70120000000009</v>
      </c>
      <c r="I15" s="137">
        <v>1093.0475999999999</v>
      </c>
      <c r="J15" s="137">
        <v>1193.7174</v>
      </c>
      <c r="K15" s="138">
        <v>94.049800000000005</v>
      </c>
      <c r="L15" s="138">
        <v>74.212800000000001</v>
      </c>
      <c r="M15" s="138">
        <v>90.227099999999993</v>
      </c>
      <c r="N15" s="138">
        <v>86.141599999999997</v>
      </c>
      <c r="O15" s="138">
        <v>88.458799999999997</v>
      </c>
      <c r="P15" s="138">
        <v>78.651399999999995</v>
      </c>
      <c r="Q15" s="138">
        <v>97.252799999999993</v>
      </c>
      <c r="R15" s="138">
        <v>106.2171</v>
      </c>
      <c r="S15" s="138">
        <v>88.958299999999994</v>
      </c>
      <c r="T15" s="138">
        <v>68.418499999999995</v>
      </c>
      <c r="U15" s="138">
        <v>83.160499999999999</v>
      </c>
      <c r="V15" s="139">
        <f t="shared" si="0"/>
        <v>955.74869999999987</v>
      </c>
      <c r="W15" s="140">
        <f>V15/$V$21</f>
        <v>1.4017437298000495E-2</v>
      </c>
      <c r="Y15" s="147"/>
      <c r="Z15" s="149"/>
      <c r="AA15" s="149"/>
      <c r="AB15" s="149"/>
    </row>
    <row r="16" spans="1:28" ht="12.75" x14ac:dyDescent="0.2">
      <c r="A16" s="143" t="s">
        <v>335</v>
      </c>
      <c r="B16" s="144">
        <v>1080.6343999999999</v>
      </c>
      <c r="C16" s="144">
        <v>1085.3510000000001</v>
      </c>
      <c r="D16" s="144">
        <v>1272.5274999999997</v>
      </c>
      <c r="E16" s="144">
        <v>1324.7054000000001</v>
      </c>
      <c r="F16" s="144">
        <v>1309.9999000000003</v>
      </c>
      <c r="G16" s="144">
        <v>926.58539999999994</v>
      </c>
      <c r="H16" s="144">
        <v>1613.0619000000002</v>
      </c>
      <c r="I16" s="144">
        <v>1722.9959000000001</v>
      </c>
      <c r="J16" s="144">
        <v>1552.4005</v>
      </c>
      <c r="K16" s="144">
        <v>145.8296</v>
      </c>
      <c r="L16" s="144">
        <v>130.136</v>
      </c>
      <c r="M16" s="144">
        <v>168.1609</v>
      </c>
      <c r="N16" s="144">
        <v>144.19110000000001</v>
      </c>
      <c r="O16" s="144">
        <v>173.94390000000001</v>
      </c>
      <c r="P16" s="144">
        <v>169.2054</v>
      </c>
      <c r="Q16" s="144">
        <v>187.14230000000001</v>
      </c>
      <c r="R16" s="144">
        <v>174.60550000000001</v>
      </c>
      <c r="S16" s="144">
        <v>161.2105</v>
      </c>
      <c r="T16" s="144">
        <v>168.3331</v>
      </c>
      <c r="U16" s="144">
        <v>189.6713</v>
      </c>
      <c r="V16" s="139">
        <f t="shared" si="0"/>
        <v>1812.4295999999999</v>
      </c>
      <c r="W16" s="146">
        <f t="shared" si="1"/>
        <v>2.6581901994781807E-2</v>
      </c>
      <c r="Z16" s="150"/>
      <c r="AA16" s="149"/>
      <c r="AB16" s="149"/>
    </row>
    <row r="17" spans="1:28" ht="12.75" x14ac:dyDescent="0.2">
      <c r="A17" s="143" t="s">
        <v>336</v>
      </c>
      <c r="B17" s="144">
        <v>533.19579999999996</v>
      </c>
      <c r="C17" s="144">
        <v>450.20920000000001</v>
      </c>
      <c r="D17" s="144">
        <v>520.43029999999999</v>
      </c>
      <c r="E17" s="144">
        <v>590.50449999999989</v>
      </c>
      <c r="F17" s="144">
        <v>567.40030000000002</v>
      </c>
      <c r="G17" s="144">
        <v>460.96669999999995</v>
      </c>
      <c r="H17" s="144">
        <v>554.61720000000003</v>
      </c>
      <c r="I17" s="144">
        <v>648.63929999999993</v>
      </c>
      <c r="J17" s="144">
        <v>712.26750000000004</v>
      </c>
      <c r="K17" s="144">
        <v>48.417400000000001</v>
      </c>
      <c r="L17" s="144">
        <v>46.395000000000003</v>
      </c>
      <c r="M17" s="144">
        <v>50.538499999999999</v>
      </c>
      <c r="N17" s="144">
        <v>57.209800000000001</v>
      </c>
      <c r="O17" s="144">
        <v>79.138900000000007</v>
      </c>
      <c r="P17" s="144">
        <v>59.7273</v>
      </c>
      <c r="Q17" s="144">
        <v>55.400300000000001</v>
      </c>
      <c r="R17" s="144">
        <v>49.012300000000003</v>
      </c>
      <c r="S17" s="144">
        <v>70.750600000000006</v>
      </c>
      <c r="T17" s="144">
        <v>70.696100000000001</v>
      </c>
      <c r="U17" s="144">
        <v>66.193100000000001</v>
      </c>
      <c r="V17" s="139">
        <f t="shared" si="0"/>
        <v>653.47929999999997</v>
      </c>
      <c r="W17" s="146">
        <f t="shared" si="1"/>
        <v>9.5842192757272446E-3</v>
      </c>
      <c r="Z17" s="149"/>
      <c r="AA17" s="149"/>
      <c r="AB17" s="149"/>
    </row>
    <row r="18" spans="1:28" ht="12.75" x14ac:dyDescent="0.2">
      <c r="A18" s="143" t="s">
        <v>337</v>
      </c>
      <c r="B18" s="144">
        <v>238.56881153999996</v>
      </c>
      <c r="C18" s="144">
        <v>246.71012199</v>
      </c>
      <c r="D18" s="144">
        <v>282.45076269000003</v>
      </c>
      <c r="E18" s="144">
        <v>338.98661541000001</v>
      </c>
      <c r="F18" s="144">
        <v>285.1291790000007</v>
      </c>
      <c r="G18" s="144">
        <v>214.55395799999962</v>
      </c>
      <c r="H18" s="144">
        <v>334.25265599999898</v>
      </c>
      <c r="I18" s="144">
        <v>411.61083399999961</v>
      </c>
      <c r="J18" s="144">
        <v>362.5632900000009</v>
      </c>
      <c r="K18" s="144">
        <v>27.3477719999998</v>
      </c>
      <c r="L18" s="144">
        <v>31.723215000000103</v>
      </c>
      <c r="M18" s="144">
        <v>28.96151400000004</v>
      </c>
      <c r="N18" s="144">
        <v>32.642526000000004</v>
      </c>
      <c r="O18" s="144">
        <v>30.733563999999799</v>
      </c>
      <c r="P18" s="144">
        <v>25.090796999999899</v>
      </c>
      <c r="Q18" s="144">
        <v>26.602243999999899</v>
      </c>
      <c r="R18" s="144">
        <v>25.0265040000005</v>
      </c>
      <c r="S18" s="144">
        <v>23.834454000000498</v>
      </c>
      <c r="T18" s="144">
        <v>31.880891999999498</v>
      </c>
      <c r="U18" s="144">
        <v>29.235933999999798</v>
      </c>
      <c r="V18" s="139">
        <f t="shared" si="0"/>
        <v>313.07941599999987</v>
      </c>
      <c r="W18" s="146">
        <f>V18/$V$21</f>
        <v>4.5917625449813449E-3</v>
      </c>
      <c r="Z18" s="149"/>
      <c r="AA18" s="149"/>
      <c r="AB18" s="149"/>
    </row>
    <row r="19" spans="1:28" ht="12.75" x14ac:dyDescent="0.2">
      <c r="A19" s="143"/>
      <c r="B19" s="152"/>
      <c r="C19" s="153"/>
      <c r="D19" s="151"/>
      <c r="E19" s="151"/>
      <c r="F19" s="151"/>
      <c r="G19" s="151"/>
      <c r="H19" s="151"/>
      <c r="I19" s="151"/>
      <c r="J19" s="151"/>
      <c r="K19" s="151"/>
      <c r="L19" s="151"/>
      <c r="M19" s="151"/>
      <c r="N19" s="151"/>
      <c r="O19" s="151"/>
      <c r="P19" s="151"/>
      <c r="Q19" s="151"/>
      <c r="R19" s="151"/>
      <c r="S19" s="151"/>
      <c r="T19" s="151"/>
      <c r="U19" s="151"/>
      <c r="V19" s="9"/>
      <c r="W19" s="154"/>
      <c r="Z19" s="149"/>
      <c r="AA19" s="149"/>
      <c r="AB19" s="149"/>
    </row>
    <row r="20" spans="1:28" ht="12.75" x14ac:dyDescent="0.2">
      <c r="A20" s="143"/>
      <c r="B20" s="152"/>
      <c r="C20" s="152"/>
      <c r="D20" s="152"/>
      <c r="E20" s="152"/>
      <c r="F20" s="152"/>
      <c r="G20" s="152"/>
      <c r="H20" s="152"/>
      <c r="I20" s="152"/>
      <c r="J20" s="152"/>
      <c r="K20" s="152"/>
      <c r="L20" s="152"/>
      <c r="M20" s="152"/>
      <c r="N20" s="152"/>
      <c r="O20" s="152"/>
      <c r="P20" s="152"/>
      <c r="Q20" s="152"/>
      <c r="R20" s="152"/>
      <c r="S20" s="152"/>
      <c r="T20" s="152"/>
      <c r="U20" s="152"/>
      <c r="V20" s="9"/>
      <c r="W20" s="155"/>
      <c r="Z20" s="149"/>
      <c r="AA20" s="149"/>
      <c r="AB20" s="149"/>
    </row>
    <row r="21" spans="1:28" ht="12.75" x14ac:dyDescent="0.2">
      <c r="A21" s="156" t="s">
        <v>338</v>
      </c>
      <c r="B21" s="157">
        <f t="shared" ref="B21:H21" si="2">SUM(B6:B18)</f>
        <v>34414.354525306182</v>
      </c>
      <c r="C21" s="157">
        <f t="shared" si="2"/>
        <v>37081.738042331846</v>
      </c>
      <c r="D21" s="157">
        <f t="shared" si="2"/>
        <v>45421.593444473641</v>
      </c>
      <c r="E21" s="157">
        <f t="shared" si="2"/>
        <v>49066.475807756186</v>
      </c>
      <c r="F21" s="157">
        <f t="shared" si="2"/>
        <v>47980.454822131294</v>
      </c>
      <c r="G21" s="157">
        <f t="shared" si="2"/>
        <v>42825.601105662819</v>
      </c>
      <c r="H21" s="157">
        <f t="shared" si="2"/>
        <v>63114.118479664881</v>
      </c>
      <c r="I21" s="157">
        <f>SUM(I6:I18)</f>
        <v>66167.115089779516</v>
      </c>
      <c r="J21" s="157">
        <f t="shared" ref="J21" si="3">SUM(J6:J18)</f>
        <v>67518.106566501068</v>
      </c>
      <c r="K21" s="157">
        <f>SUM(K6:K18)</f>
        <v>5395.8992705088813</v>
      </c>
      <c r="L21" s="157">
        <f t="shared" ref="L21:U21" si="4">SUM(L6:L18)</f>
        <v>5461.5574914806648</v>
      </c>
      <c r="M21" s="157">
        <f t="shared" si="4"/>
        <v>5713.1097643871699</v>
      </c>
      <c r="N21" s="157">
        <f t="shared" si="4"/>
        <v>5123.5677147886836</v>
      </c>
      <c r="O21" s="157">
        <f t="shared" si="4"/>
        <v>6202.0093286770079</v>
      </c>
      <c r="P21" s="157">
        <f t="shared" si="4"/>
        <v>6333.7546569302431</v>
      </c>
      <c r="Q21" s="157">
        <f t="shared" si="4"/>
        <v>6905.1842907051905</v>
      </c>
      <c r="R21" s="157">
        <f t="shared" si="4"/>
        <v>6767.8495505005158</v>
      </c>
      <c r="S21" s="157">
        <f t="shared" si="4"/>
        <v>6640.2259655678645</v>
      </c>
      <c r="T21" s="157">
        <f t="shared" si="4"/>
        <v>6600.5529828368881</v>
      </c>
      <c r="U21" s="157">
        <f t="shared" si="4"/>
        <v>7039.1300894110145</v>
      </c>
      <c r="V21" s="157">
        <f>SUM(V6:V18)</f>
        <v>68182.841105794127</v>
      </c>
      <c r="W21" s="158">
        <f>SUM(W6:W18)</f>
        <v>1.0000000000000002</v>
      </c>
      <c r="Z21" s="149"/>
      <c r="AA21" s="149"/>
      <c r="AB21" s="149"/>
    </row>
    <row r="22" spans="1:28" ht="12.75" x14ac:dyDescent="0.2">
      <c r="A22" s="159"/>
      <c r="B22" s="160"/>
      <c r="C22" s="160"/>
      <c r="D22" s="160"/>
      <c r="E22" s="160"/>
      <c r="F22" s="160"/>
      <c r="G22" s="160"/>
      <c r="H22" s="160"/>
      <c r="I22" s="160"/>
      <c r="J22" s="160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1"/>
      <c r="W22" s="162"/>
      <c r="Z22" s="163"/>
    </row>
    <row r="23" spans="1:28" ht="26.25" customHeight="1" x14ac:dyDescent="0.2">
      <c r="A23" s="164" t="s">
        <v>339</v>
      </c>
      <c r="B23" s="165">
        <f>B6+B15</f>
        <v>19648.602311644278</v>
      </c>
      <c r="C23" s="165">
        <f t="shared" ref="C23:J23" si="5">C6+C15</f>
        <v>22461.166689828671</v>
      </c>
      <c r="D23" s="165">
        <f t="shared" si="5"/>
        <v>28169.351245410377</v>
      </c>
      <c r="E23" s="165">
        <f t="shared" si="5"/>
        <v>29527.871866237921</v>
      </c>
      <c r="F23" s="165">
        <f t="shared" si="5"/>
        <v>28943.494251007782</v>
      </c>
      <c r="G23" s="165">
        <f t="shared" si="5"/>
        <v>26574.053251754798</v>
      </c>
      <c r="H23" s="165">
        <f t="shared" si="5"/>
        <v>40575.453534794637</v>
      </c>
      <c r="I23" s="165">
        <f t="shared" si="5"/>
        <v>39198.941581375453</v>
      </c>
      <c r="J23" s="165">
        <f t="shared" si="5"/>
        <v>43983.263030438342</v>
      </c>
      <c r="K23" s="165">
        <f>K6+K15</f>
        <v>3200.1852495737403</v>
      </c>
      <c r="L23" s="165">
        <f t="shared" ref="L23:U23" si="6">L6+L15</f>
        <v>3579.7372632619399</v>
      </c>
      <c r="M23" s="165">
        <f t="shared" si="6"/>
        <v>3966.2575423240301</v>
      </c>
      <c r="N23" s="165">
        <f t="shared" si="6"/>
        <v>3553.5158772984801</v>
      </c>
      <c r="O23" s="165">
        <f t="shared" si="6"/>
        <v>4311.9417135783106</v>
      </c>
      <c r="P23" s="165">
        <f t="shared" si="6"/>
        <v>4146.2496231048399</v>
      </c>
      <c r="Q23" s="165">
        <f t="shared" si="6"/>
        <v>4220.6295709196302</v>
      </c>
      <c r="R23" s="165">
        <f t="shared" si="6"/>
        <v>4317.6870920902402</v>
      </c>
      <c r="S23" s="165">
        <f t="shared" si="6"/>
        <v>4165.1901907817</v>
      </c>
      <c r="T23" s="165">
        <f t="shared" si="6"/>
        <v>3955.3878037924196</v>
      </c>
      <c r="U23" s="165">
        <f t="shared" si="6"/>
        <v>4295.6603114094796</v>
      </c>
      <c r="V23" s="165">
        <f>SUM(K23:U23)</f>
        <v>43712.442238134812</v>
      </c>
      <c r="W23" s="361">
        <f>+V23/V21</f>
        <v>0.64110620105004923</v>
      </c>
    </row>
    <row r="24" spans="1:28" ht="12.75" x14ac:dyDescent="0.2">
      <c r="A24" s="152"/>
      <c r="B24" s="152"/>
      <c r="C24" s="152"/>
      <c r="D24" s="152"/>
      <c r="E24" s="152"/>
      <c r="F24" s="152"/>
      <c r="G24" s="152"/>
      <c r="H24" s="152"/>
      <c r="I24" s="152"/>
      <c r="J24" s="152"/>
      <c r="K24" s="152"/>
      <c r="L24" s="152"/>
      <c r="M24" s="152"/>
      <c r="N24" s="152"/>
      <c r="O24" s="152"/>
      <c r="P24" s="152"/>
      <c r="Q24" s="152"/>
      <c r="R24" s="152"/>
      <c r="S24" s="152"/>
      <c r="T24" s="152"/>
      <c r="U24" s="152"/>
      <c r="V24" s="166"/>
      <c r="W24" s="166"/>
    </row>
    <row r="25" spans="1:28" ht="30" customHeight="1" x14ac:dyDescent="0.2">
      <c r="A25" s="1023" t="s">
        <v>827</v>
      </c>
      <c r="B25" s="1024"/>
      <c r="C25" s="1024"/>
      <c r="D25" s="1024"/>
      <c r="E25" s="1024"/>
      <c r="F25" s="1024"/>
      <c r="G25" s="1024"/>
      <c r="H25" s="1024"/>
      <c r="I25" s="1024"/>
      <c r="J25" s="1024"/>
      <c r="K25" s="1024"/>
      <c r="L25" s="1024"/>
      <c r="M25" s="1024"/>
      <c r="N25" s="1024"/>
      <c r="O25" s="1024"/>
      <c r="P25" s="1024"/>
      <c r="Q25" s="1024"/>
      <c r="R25" s="1024"/>
      <c r="S25" s="1024"/>
      <c r="T25" s="1024"/>
      <c r="U25" s="1024"/>
      <c r="V25" s="1024"/>
      <c r="W25" s="1024"/>
    </row>
    <row r="26" spans="1:28" ht="8.25" customHeight="1" x14ac:dyDescent="0.2">
      <c r="W26" s="3"/>
    </row>
    <row r="27" spans="1:28" customFormat="1" ht="15" x14ac:dyDescent="0.25">
      <c r="B27" s="168"/>
      <c r="C27" s="168"/>
      <c r="D27" s="168"/>
      <c r="E27" s="168"/>
      <c r="F27" s="168"/>
      <c r="G27" s="168"/>
      <c r="H27" s="168"/>
      <c r="I27" s="168"/>
      <c r="J27" s="168"/>
      <c r="V27" s="147"/>
      <c r="W27" s="147"/>
      <c r="X27" s="147"/>
    </row>
    <row r="28" spans="1:28" customFormat="1" ht="15" x14ac:dyDescent="0.25">
      <c r="C28" s="147"/>
      <c r="D28" s="147"/>
      <c r="E28" s="147"/>
      <c r="F28" s="147"/>
      <c r="G28" s="147"/>
      <c r="H28" s="147"/>
      <c r="I28" s="147"/>
      <c r="J28" s="147"/>
      <c r="K28" s="147"/>
      <c r="L28" s="147"/>
      <c r="M28" s="147"/>
      <c r="N28" s="147"/>
      <c r="O28" s="147"/>
      <c r="P28" s="147"/>
      <c r="Q28" s="147"/>
      <c r="R28" s="147"/>
      <c r="S28" s="147"/>
      <c r="T28" s="147"/>
      <c r="U28" s="147"/>
      <c r="V28" s="167"/>
    </row>
    <row r="29" spans="1:28" customFormat="1" ht="15" x14ac:dyDescent="0.25">
      <c r="K29" s="2"/>
      <c r="V29" s="167"/>
    </row>
    <row r="30" spans="1:28" customFormat="1" ht="15" x14ac:dyDescent="0.25">
      <c r="B30" s="169"/>
      <c r="C30" s="169"/>
      <c r="D30" s="169"/>
      <c r="E30" s="169"/>
      <c r="F30" s="169"/>
      <c r="G30" s="169"/>
      <c r="H30" s="169"/>
      <c r="I30" s="169"/>
      <c r="J30" s="169"/>
      <c r="K30" s="147"/>
      <c r="L30" s="147"/>
      <c r="M30" s="147"/>
      <c r="N30" s="147"/>
      <c r="O30" s="147"/>
      <c r="P30" s="147"/>
      <c r="Q30" s="147"/>
      <c r="R30" s="147"/>
      <c r="S30" s="147"/>
      <c r="T30" s="147"/>
      <c r="U30" s="147"/>
      <c r="V30" s="167"/>
    </row>
    <row r="31" spans="1:28" customFormat="1" ht="15" x14ac:dyDescent="0.25">
      <c r="C31" s="147"/>
      <c r="D31" s="147"/>
      <c r="E31" s="147"/>
      <c r="F31" s="147"/>
      <c r="G31" s="167"/>
      <c r="H31" s="167"/>
      <c r="I31" s="167"/>
      <c r="J31" s="167"/>
      <c r="K31" s="147"/>
      <c r="L31" s="147"/>
      <c r="M31" s="147"/>
      <c r="N31" s="147"/>
      <c r="O31" s="147"/>
      <c r="P31" s="147"/>
      <c r="Q31" s="147"/>
      <c r="R31" s="147"/>
      <c r="S31" s="147"/>
      <c r="T31" s="147"/>
      <c r="U31" s="147"/>
      <c r="V31" s="167"/>
    </row>
    <row r="32" spans="1:28" customFormat="1" ht="15" x14ac:dyDescent="0.25">
      <c r="C32" s="147"/>
      <c r="D32" s="147"/>
      <c r="E32" s="147"/>
      <c r="F32" s="147"/>
      <c r="G32" s="167"/>
      <c r="H32" s="167"/>
      <c r="I32" s="167"/>
      <c r="J32" s="167"/>
      <c r="K32" s="147"/>
      <c r="L32" s="147"/>
      <c r="M32" s="147"/>
      <c r="N32" s="147"/>
      <c r="O32" s="147"/>
      <c r="P32" s="147"/>
      <c r="Q32" s="147"/>
      <c r="R32" s="147"/>
      <c r="S32" s="147"/>
      <c r="T32" s="147"/>
      <c r="U32" s="147"/>
      <c r="V32" s="167"/>
    </row>
    <row r="33" spans="3:23" customFormat="1" ht="15" x14ac:dyDescent="0.25">
      <c r="C33" s="147"/>
      <c r="D33" s="147"/>
      <c r="E33" s="147"/>
      <c r="F33" s="147"/>
      <c r="G33" s="147"/>
      <c r="H33" s="147"/>
      <c r="I33" s="147"/>
      <c r="J33" s="147"/>
      <c r="K33" s="147"/>
      <c r="L33" s="147"/>
      <c r="M33" s="147"/>
      <c r="N33" s="147"/>
      <c r="O33" s="147"/>
      <c r="P33" s="147"/>
      <c r="Q33" s="147"/>
      <c r="R33" s="147"/>
      <c r="S33" s="147"/>
      <c r="T33" s="147"/>
      <c r="U33" s="147"/>
      <c r="V33" s="167"/>
    </row>
    <row r="34" spans="3:23" customFormat="1" ht="15" x14ac:dyDescent="0.25">
      <c r="C34" s="147"/>
      <c r="D34" s="147"/>
      <c r="E34" s="147"/>
      <c r="F34" s="147"/>
      <c r="G34" s="147"/>
      <c r="H34" s="147"/>
      <c r="I34" s="147"/>
      <c r="J34" s="147"/>
      <c r="K34" s="147"/>
      <c r="L34" s="147"/>
      <c r="M34" s="147"/>
      <c r="N34" s="147"/>
      <c r="O34" s="147"/>
      <c r="P34" s="147"/>
      <c r="Q34" s="147"/>
      <c r="R34" s="147"/>
      <c r="S34" s="147"/>
      <c r="T34" s="147"/>
      <c r="U34" s="147"/>
      <c r="V34" s="167"/>
    </row>
    <row r="35" spans="3:23" customFormat="1" ht="15" x14ac:dyDescent="0.25">
      <c r="V35" s="167"/>
    </row>
    <row r="36" spans="3:23" customFormat="1" ht="15" x14ac:dyDescent="0.25">
      <c r="V36" s="167"/>
    </row>
    <row r="37" spans="3:23" customFormat="1" ht="15" x14ac:dyDescent="0.25">
      <c r="V37" s="167"/>
    </row>
    <row r="38" spans="3:23" customFormat="1" ht="15" x14ac:dyDescent="0.25">
      <c r="V38" s="167"/>
    </row>
    <row r="39" spans="3:23" customFormat="1" ht="15" x14ac:dyDescent="0.25">
      <c r="V39" s="167"/>
    </row>
    <row r="40" spans="3:23" customFormat="1" ht="15" x14ac:dyDescent="0.25">
      <c r="V40" s="167"/>
    </row>
    <row r="41" spans="3:23" customFormat="1" ht="15" x14ac:dyDescent="0.25"/>
    <row r="42" spans="3:23" customFormat="1" ht="15" x14ac:dyDescent="0.25"/>
    <row r="43" spans="3:23" customFormat="1" ht="15" x14ac:dyDescent="0.25">
      <c r="V43" s="2"/>
      <c r="W43" s="2"/>
    </row>
    <row r="44" spans="3:23" customFormat="1" ht="15" x14ac:dyDescent="0.25"/>
    <row r="45" spans="3:23" customFormat="1" ht="15" x14ac:dyDescent="0.25"/>
    <row r="46" spans="3:23" customFormat="1" ht="15" x14ac:dyDescent="0.25"/>
    <row r="47" spans="3:23" customFormat="1" ht="15" x14ac:dyDescent="0.25"/>
    <row r="48" spans="3:23" customFormat="1" ht="15" x14ac:dyDescent="0.25"/>
    <row r="49" customFormat="1" ht="15" x14ac:dyDescent="0.25"/>
    <row r="50" customFormat="1" ht="15" x14ac:dyDescent="0.25"/>
  </sheetData>
  <mergeCells count="3">
    <mergeCell ref="K4:U4"/>
    <mergeCell ref="V4:V5"/>
    <mergeCell ref="A25:W25"/>
  </mergeCells>
  <printOptions horizontalCentered="1" verticalCentered="1"/>
  <pageMargins left="0" right="0" top="0" bottom="0" header="0.31496062992125984" footer="0.31496062992125984"/>
  <pageSetup paperSize="9" scale="69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853BEE-E6D2-4ACE-83C6-30349BE04912}">
  <sheetPr>
    <tabColor rgb="FF002060"/>
  </sheetPr>
  <dimension ref="A1:AB63"/>
  <sheetViews>
    <sheetView showGridLines="0" view="pageBreakPreview" zoomScaleNormal="100" zoomScaleSheetLayoutView="100" workbookViewId="0"/>
  </sheetViews>
  <sheetFormatPr baseColWidth="10" defaultColWidth="11.5703125" defaultRowHeight="15" x14ac:dyDescent="0.25"/>
  <cols>
    <col min="1" max="1" width="47" style="2" customWidth="1"/>
    <col min="2" max="2" width="18.7109375" style="2" customWidth="1"/>
    <col min="3" max="3" width="41.42578125" style="3" customWidth="1"/>
    <col min="4" max="4" width="3" customWidth="1"/>
    <col min="5" max="5" width="19.7109375" customWidth="1"/>
    <col min="6" max="6" width="6.7109375" customWidth="1"/>
    <col min="7" max="8" width="11.5703125" customWidth="1"/>
    <col min="10" max="10" width="15.5703125" customWidth="1"/>
    <col min="14" max="256" width="11.5703125" style="3"/>
    <col min="257" max="257" width="36.28515625" style="3" customWidth="1"/>
    <col min="258" max="258" width="18.7109375" style="3" customWidth="1"/>
    <col min="259" max="259" width="41.42578125" style="3" customWidth="1"/>
    <col min="260" max="260" width="10.42578125" style="3" bestFit="1" customWidth="1"/>
    <col min="261" max="261" width="19.7109375" style="3" customWidth="1"/>
    <col min="262" max="262" width="6.7109375" style="3" customWidth="1"/>
    <col min="263" max="264" width="11.5703125" style="3" customWidth="1"/>
    <col min="265" max="265" width="11.5703125" style="3"/>
    <col min="266" max="266" width="15.5703125" style="3" customWidth="1"/>
    <col min="267" max="512" width="11.5703125" style="3"/>
    <col min="513" max="513" width="36.28515625" style="3" customWidth="1"/>
    <col min="514" max="514" width="18.7109375" style="3" customWidth="1"/>
    <col min="515" max="515" width="41.42578125" style="3" customWidth="1"/>
    <col min="516" max="516" width="10.42578125" style="3" bestFit="1" customWidth="1"/>
    <col min="517" max="517" width="19.7109375" style="3" customWidth="1"/>
    <col min="518" max="518" width="6.7109375" style="3" customWidth="1"/>
    <col min="519" max="520" width="11.5703125" style="3" customWidth="1"/>
    <col min="521" max="521" width="11.5703125" style="3"/>
    <col min="522" max="522" width="15.5703125" style="3" customWidth="1"/>
    <col min="523" max="768" width="11.5703125" style="3"/>
    <col min="769" max="769" width="36.28515625" style="3" customWidth="1"/>
    <col min="770" max="770" width="18.7109375" style="3" customWidth="1"/>
    <col min="771" max="771" width="41.42578125" style="3" customWidth="1"/>
    <col min="772" max="772" width="10.42578125" style="3" bestFit="1" customWidth="1"/>
    <col min="773" max="773" width="19.7109375" style="3" customWidth="1"/>
    <col min="774" max="774" width="6.7109375" style="3" customWidth="1"/>
    <col min="775" max="776" width="11.5703125" style="3" customWidth="1"/>
    <col min="777" max="777" width="11.5703125" style="3"/>
    <col min="778" max="778" width="15.5703125" style="3" customWidth="1"/>
    <col min="779" max="1024" width="11.5703125" style="3"/>
    <col min="1025" max="1025" width="36.28515625" style="3" customWidth="1"/>
    <col min="1026" max="1026" width="18.7109375" style="3" customWidth="1"/>
    <col min="1027" max="1027" width="41.42578125" style="3" customWidth="1"/>
    <col min="1028" max="1028" width="10.42578125" style="3" bestFit="1" customWidth="1"/>
    <col min="1029" max="1029" width="19.7109375" style="3" customWidth="1"/>
    <col min="1030" max="1030" width="6.7109375" style="3" customWidth="1"/>
    <col min="1031" max="1032" width="11.5703125" style="3" customWidth="1"/>
    <col min="1033" max="1033" width="11.5703125" style="3"/>
    <col min="1034" max="1034" width="15.5703125" style="3" customWidth="1"/>
    <col min="1035" max="1280" width="11.5703125" style="3"/>
    <col min="1281" max="1281" width="36.28515625" style="3" customWidth="1"/>
    <col min="1282" max="1282" width="18.7109375" style="3" customWidth="1"/>
    <col min="1283" max="1283" width="41.42578125" style="3" customWidth="1"/>
    <col min="1284" max="1284" width="10.42578125" style="3" bestFit="1" customWidth="1"/>
    <col min="1285" max="1285" width="19.7109375" style="3" customWidth="1"/>
    <col min="1286" max="1286" width="6.7109375" style="3" customWidth="1"/>
    <col min="1287" max="1288" width="11.5703125" style="3" customWidth="1"/>
    <col min="1289" max="1289" width="11.5703125" style="3"/>
    <col min="1290" max="1290" width="15.5703125" style="3" customWidth="1"/>
    <col min="1291" max="1536" width="11.5703125" style="3"/>
    <col min="1537" max="1537" width="36.28515625" style="3" customWidth="1"/>
    <col min="1538" max="1538" width="18.7109375" style="3" customWidth="1"/>
    <col min="1539" max="1539" width="41.42578125" style="3" customWidth="1"/>
    <col min="1540" max="1540" width="10.42578125" style="3" bestFit="1" customWidth="1"/>
    <col min="1541" max="1541" width="19.7109375" style="3" customWidth="1"/>
    <col min="1542" max="1542" width="6.7109375" style="3" customWidth="1"/>
    <col min="1543" max="1544" width="11.5703125" style="3" customWidth="1"/>
    <col min="1545" max="1545" width="11.5703125" style="3"/>
    <col min="1546" max="1546" width="15.5703125" style="3" customWidth="1"/>
    <col min="1547" max="1792" width="11.5703125" style="3"/>
    <col min="1793" max="1793" width="36.28515625" style="3" customWidth="1"/>
    <col min="1794" max="1794" width="18.7109375" style="3" customWidth="1"/>
    <col min="1795" max="1795" width="41.42578125" style="3" customWidth="1"/>
    <col min="1796" max="1796" width="10.42578125" style="3" bestFit="1" customWidth="1"/>
    <col min="1797" max="1797" width="19.7109375" style="3" customWidth="1"/>
    <col min="1798" max="1798" width="6.7109375" style="3" customWidth="1"/>
    <col min="1799" max="1800" width="11.5703125" style="3" customWidth="1"/>
    <col min="1801" max="1801" width="11.5703125" style="3"/>
    <col min="1802" max="1802" width="15.5703125" style="3" customWidth="1"/>
    <col min="1803" max="2048" width="11.5703125" style="3"/>
    <col min="2049" max="2049" width="36.28515625" style="3" customWidth="1"/>
    <col min="2050" max="2050" width="18.7109375" style="3" customWidth="1"/>
    <col min="2051" max="2051" width="41.42578125" style="3" customWidth="1"/>
    <col min="2052" max="2052" width="10.42578125" style="3" bestFit="1" customWidth="1"/>
    <col min="2053" max="2053" width="19.7109375" style="3" customWidth="1"/>
    <col min="2054" max="2054" width="6.7109375" style="3" customWidth="1"/>
    <col min="2055" max="2056" width="11.5703125" style="3" customWidth="1"/>
    <col min="2057" max="2057" width="11.5703125" style="3"/>
    <col min="2058" max="2058" width="15.5703125" style="3" customWidth="1"/>
    <col min="2059" max="2304" width="11.5703125" style="3"/>
    <col min="2305" max="2305" width="36.28515625" style="3" customWidth="1"/>
    <col min="2306" max="2306" width="18.7109375" style="3" customWidth="1"/>
    <col min="2307" max="2307" width="41.42578125" style="3" customWidth="1"/>
    <col min="2308" max="2308" width="10.42578125" style="3" bestFit="1" customWidth="1"/>
    <col min="2309" max="2309" width="19.7109375" style="3" customWidth="1"/>
    <col min="2310" max="2310" width="6.7109375" style="3" customWidth="1"/>
    <col min="2311" max="2312" width="11.5703125" style="3" customWidth="1"/>
    <col min="2313" max="2313" width="11.5703125" style="3"/>
    <col min="2314" max="2314" width="15.5703125" style="3" customWidth="1"/>
    <col min="2315" max="2560" width="11.5703125" style="3"/>
    <col min="2561" max="2561" width="36.28515625" style="3" customWidth="1"/>
    <col min="2562" max="2562" width="18.7109375" style="3" customWidth="1"/>
    <col min="2563" max="2563" width="41.42578125" style="3" customWidth="1"/>
    <col min="2564" max="2564" width="10.42578125" style="3" bestFit="1" customWidth="1"/>
    <col min="2565" max="2565" width="19.7109375" style="3" customWidth="1"/>
    <col min="2566" max="2566" width="6.7109375" style="3" customWidth="1"/>
    <col min="2567" max="2568" width="11.5703125" style="3" customWidth="1"/>
    <col min="2569" max="2569" width="11.5703125" style="3"/>
    <col min="2570" max="2570" width="15.5703125" style="3" customWidth="1"/>
    <col min="2571" max="2816" width="11.5703125" style="3"/>
    <col min="2817" max="2817" width="36.28515625" style="3" customWidth="1"/>
    <col min="2818" max="2818" width="18.7109375" style="3" customWidth="1"/>
    <col min="2819" max="2819" width="41.42578125" style="3" customWidth="1"/>
    <col min="2820" max="2820" width="10.42578125" style="3" bestFit="1" customWidth="1"/>
    <col min="2821" max="2821" width="19.7109375" style="3" customWidth="1"/>
    <col min="2822" max="2822" width="6.7109375" style="3" customWidth="1"/>
    <col min="2823" max="2824" width="11.5703125" style="3" customWidth="1"/>
    <col min="2825" max="2825" width="11.5703125" style="3"/>
    <col min="2826" max="2826" width="15.5703125" style="3" customWidth="1"/>
    <col min="2827" max="3072" width="11.5703125" style="3"/>
    <col min="3073" max="3073" width="36.28515625" style="3" customWidth="1"/>
    <col min="3074" max="3074" width="18.7109375" style="3" customWidth="1"/>
    <col min="3075" max="3075" width="41.42578125" style="3" customWidth="1"/>
    <col min="3076" max="3076" width="10.42578125" style="3" bestFit="1" customWidth="1"/>
    <col min="3077" max="3077" width="19.7109375" style="3" customWidth="1"/>
    <col min="3078" max="3078" width="6.7109375" style="3" customWidth="1"/>
    <col min="3079" max="3080" width="11.5703125" style="3" customWidth="1"/>
    <col min="3081" max="3081" width="11.5703125" style="3"/>
    <col min="3082" max="3082" width="15.5703125" style="3" customWidth="1"/>
    <col min="3083" max="3328" width="11.5703125" style="3"/>
    <col min="3329" max="3329" width="36.28515625" style="3" customWidth="1"/>
    <col min="3330" max="3330" width="18.7109375" style="3" customWidth="1"/>
    <col min="3331" max="3331" width="41.42578125" style="3" customWidth="1"/>
    <col min="3332" max="3332" width="10.42578125" style="3" bestFit="1" customWidth="1"/>
    <col min="3333" max="3333" width="19.7109375" style="3" customWidth="1"/>
    <col min="3334" max="3334" width="6.7109375" style="3" customWidth="1"/>
    <col min="3335" max="3336" width="11.5703125" style="3" customWidth="1"/>
    <col min="3337" max="3337" width="11.5703125" style="3"/>
    <col min="3338" max="3338" width="15.5703125" style="3" customWidth="1"/>
    <col min="3339" max="3584" width="11.5703125" style="3"/>
    <col min="3585" max="3585" width="36.28515625" style="3" customWidth="1"/>
    <col min="3586" max="3586" width="18.7109375" style="3" customWidth="1"/>
    <col min="3587" max="3587" width="41.42578125" style="3" customWidth="1"/>
    <col min="3588" max="3588" width="10.42578125" style="3" bestFit="1" customWidth="1"/>
    <col min="3589" max="3589" width="19.7109375" style="3" customWidth="1"/>
    <col min="3590" max="3590" width="6.7109375" style="3" customWidth="1"/>
    <col min="3591" max="3592" width="11.5703125" style="3" customWidth="1"/>
    <col min="3593" max="3593" width="11.5703125" style="3"/>
    <col min="3594" max="3594" width="15.5703125" style="3" customWidth="1"/>
    <col min="3595" max="3840" width="11.5703125" style="3"/>
    <col min="3841" max="3841" width="36.28515625" style="3" customWidth="1"/>
    <col min="3842" max="3842" width="18.7109375" style="3" customWidth="1"/>
    <col min="3843" max="3843" width="41.42578125" style="3" customWidth="1"/>
    <col min="3844" max="3844" width="10.42578125" style="3" bestFit="1" customWidth="1"/>
    <col min="3845" max="3845" width="19.7109375" style="3" customWidth="1"/>
    <col min="3846" max="3846" width="6.7109375" style="3" customWidth="1"/>
    <col min="3847" max="3848" width="11.5703125" style="3" customWidth="1"/>
    <col min="3849" max="3849" width="11.5703125" style="3"/>
    <col min="3850" max="3850" width="15.5703125" style="3" customWidth="1"/>
    <col min="3851" max="4096" width="11.5703125" style="3"/>
    <col min="4097" max="4097" width="36.28515625" style="3" customWidth="1"/>
    <col min="4098" max="4098" width="18.7109375" style="3" customWidth="1"/>
    <col min="4099" max="4099" width="41.42578125" style="3" customWidth="1"/>
    <col min="4100" max="4100" width="10.42578125" style="3" bestFit="1" customWidth="1"/>
    <col min="4101" max="4101" width="19.7109375" style="3" customWidth="1"/>
    <col min="4102" max="4102" width="6.7109375" style="3" customWidth="1"/>
    <col min="4103" max="4104" width="11.5703125" style="3" customWidth="1"/>
    <col min="4105" max="4105" width="11.5703125" style="3"/>
    <col min="4106" max="4106" width="15.5703125" style="3" customWidth="1"/>
    <col min="4107" max="4352" width="11.5703125" style="3"/>
    <col min="4353" max="4353" width="36.28515625" style="3" customWidth="1"/>
    <col min="4354" max="4354" width="18.7109375" style="3" customWidth="1"/>
    <col min="4355" max="4355" width="41.42578125" style="3" customWidth="1"/>
    <col min="4356" max="4356" width="10.42578125" style="3" bestFit="1" customWidth="1"/>
    <col min="4357" max="4357" width="19.7109375" style="3" customWidth="1"/>
    <col min="4358" max="4358" width="6.7109375" style="3" customWidth="1"/>
    <col min="4359" max="4360" width="11.5703125" style="3" customWidth="1"/>
    <col min="4361" max="4361" width="11.5703125" style="3"/>
    <col min="4362" max="4362" width="15.5703125" style="3" customWidth="1"/>
    <col min="4363" max="4608" width="11.5703125" style="3"/>
    <col min="4609" max="4609" width="36.28515625" style="3" customWidth="1"/>
    <col min="4610" max="4610" width="18.7109375" style="3" customWidth="1"/>
    <col min="4611" max="4611" width="41.42578125" style="3" customWidth="1"/>
    <col min="4612" max="4612" width="10.42578125" style="3" bestFit="1" customWidth="1"/>
    <col min="4613" max="4613" width="19.7109375" style="3" customWidth="1"/>
    <col min="4614" max="4614" width="6.7109375" style="3" customWidth="1"/>
    <col min="4615" max="4616" width="11.5703125" style="3" customWidth="1"/>
    <col min="4617" max="4617" width="11.5703125" style="3"/>
    <col min="4618" max="4618" width="15.5703125" style="3" customWidth="1"/>
    <col min="4619" max="4864" width="11.5703125" style="3"/>
    <col min="4865" max="4865" width="36.28515625" style="3" customWidth="1"/>
    <col min="4866" max="4866" width="18.7109375" style="3" customWidth="1"/>
    <col min="4867" max="4867" width="41.42578125" style="3" customWidth="1"/>
    <col min="4868" max="4868" width="10.42578125" style="3" bestFit="1" customWidth="1"/>
    <col min="4869" max="4869" width="19.7109375" style="3" customWidth="1"/>
    <col min="4870" max="4870" width="6.7109375" style="3" customWidth="1"/>
    <col min="4871" max="4872" width="11.5703125" style="3" customWidth="1"/>
    <col min="4873" max="4873" width="11.5703125" style="3"/>
    <col min="4874" max="4874" width="15.5703125" style="3" customWidth="1"/>
    <col min="4875" max="5120" width="11.5703125" style="3"/>
    <col min="5121" max="5121" width="36.28515625" style="3" customWidth="1"/>
    <col min="5122" max="5122" width="18.7109375" style="3" customWidth="1"/>
    <col min="5123" max="5123" width="41.42578125" style="3" customWidth="1"/>
    <col min="5124" max="5124" width="10.42578125" style="3" bestFit="1" customWidth="1"/>
    <col min="5125" max="5125" width="19.7109375" style="3" customWidth="1"/>
    <col min="5126" max="5126" width="6.7109375" style="3" customWidth="1"/>
    <col min="5127" max="5128" width="11.5703125" style="3" customWidth="1"/>
    <col min="5129" max="5129" width="11.5703125" style="3"/>
    <col min="5130" max="5130" width="15.5703125" style="3" customWidth="1"/>
    <col min="5131" max="5376" width="11.5703125" style="3"/>
    <col min="5377" max="5377" width="36.28515625" style="3" customWidth="1"/>
    <col min="5378" max="5378" width="18.7109375" style="3" customWidth="1"/>
    <col min="5379" max="5379" width="41.42578125" style="3" customWidth="1"/>
    <col min="5380" max="5380" width="10.42578125" style="3" bestFit="1" customWidth="1"/>
    <col min="5381" max="5381" width="19.7109375" style="3" customWidth="1"/>
    <col min="5382" max="5382" width="6.7109375" style="3" customWidth="1"/>
    <col min="5383" max="5384" width="11.5703125" style="3" customWidth="1"/>
    <col min="5385" max="5385" width="11.5703125" style="3"/>
    <col min="5386" max="5386" width="15.5703125" style="3" customWidth="1"/>
    <col min="5387" max="5632" width="11.5703125" style="3"/>
    <col min="5633" max="5633" width="36.28515625" style="3" customWidth="1"/>
    <col min="5634" max="5634" width="18.7109375" style="3" customWidth="1"/>
    <col min="5635" max="5635" width="41.42578125" style="3" customWidth="1"/>
    <col min="5636" max="5636" width="10.42578125" style="3" bestFit="1" customWidth="1"/>
    <col min="5637" max="5637" width="19.7109375" style="3" customWidth="1"/>
    <col min="5638" max="5638" width="6.7109375" style="3" customWidth="1"/>
    <col min="5639" max="5640" width="11.5703125" style="3" customWidth="1"/>
    <col min="5641" max="5641" width="11.5703125" style="3"/>
    <col min="5642" max="5642" width="15.5703125" style="3" customWidth="1"/>
    <col min="5643" max="5888" width="11.5703125" style="3"/>
    <col min="5889" max="5889" width="36.28515625" style="3" customWidth="1"/>
    <col min="5890" max="5890" width="18.7109375" style="3" customWidth="1"/>
    <col min="5891" max="5891" width="41.42578125" style="3" customWidth="1"/>
    <col min="5892" max="5892" width="10.42578125" style="3" bestFit="1" customWidth="1"/>
    <col min="5893" max="5893" width="19.7109375" style="3" customWidth="1"/>
    <col min="5894" max="5894" width="6.7109375" style="3" customWidth="1"/>
    <col min="5895" max="5896" width="11.5703125" style="3" customWidth="1"/>
    <col min="5897" max="5897" width="11.5703125" style="3"/>
    <col min="5898" max="5898" width="15.5703125" style="3" customWidth="1"/>
    <col min="5899" max="6144" width="11.5703125" style="3"/>
    <col min="6145" max="6145" width="36.28515625" style="3" customWidth="1"/>
    <col min="6146" max="6146" width="18.7109375" style="3" customWidth="1"/>
    <col min="6147" max="6147" width="41.42578125" style="3" customWidth="1"/>
    <col min="6148" max="6148" width="10.42578125" style="3" bestFit="1" customWidth="1"/>
    <col min="6149" max="6149" width="19.7109375" style="3" customWidth="1"/>
    <col min="6150" max="6150" width="6.7109375" style="3" customWidth="1"/>
    <col min="6151" max="6152" width="11.5703125" style="3" customWidth="1"/>
    <col min="6153" max="6153" width="11.5703125" style="3"/>
    <col min="6154" max="6154" width="15.5703125" style="3" customWidth="1"/>
    <col min="6155" max="6400" width="11.5703125" style="3"/>
    <col min="6401" max="6401" width="36.28515625" style="3" customWidth="1"/>
    <col min="6402" max="6402" width="18.7109375" style="3" customWidth="1"/>
    <col min="6403" max="6403" width="41.42578125" style="3" customWidth="1"/>
    <col min="6404" max="6404" width="10.42578125" style="3" bestFit="1" customWidth="1"/>
    <col min="6405" max="6405" width="19.7109375" style="3" customWidth="1"/>
    <col min="6406" max="6406" width="6.7109375" style="3" customWidth="1"/>
    <col min="6407" max="6408" width="11.5703125" style="3" customWidth="1"/>
    <col min="6409" max="6409" width="11.5703125" style="3"/>
    <col min="6410" max="6410" width="15.5703125" style="3" customWidth="1"/>
    <col min="6411" max="6656" width="11.5703125" style="3"/>
    <col min="6657" max="6657" width="36.28515625" style="3" customWidth="1"/>
    <col min="6658" max="6658" width="18.7109375" style="3" customWidth="1"/>
    <col min="6659" max="6659" width="41.42578125" style="3" customWidth="1"/>
    <col min="6660" max="6660" width="10.42578125" style="3" bestFit="1" customWidth="1"/>
    <col min="6661" max="6661" width="19.7109375" style="3" customWidth="1"/>
    <col min="6662" max="6662" width="6.7109375" style="3" customWidth="1"/>
    <col min="6663" max="6664" width="11.5703125" style="3" customWidth="1"/>
    <col min="6665" max="6665" width="11.5703125" style="3"/>
    <col min="6666" max="6666" width="15.5703125" style="3" customWidth="1"/>
    <col min="6667" max="6912" width="11.5703125" style="3"/>
    <col min="6913" max="6913" width="36.28515625" style="3" customWidth="1"/>
    <col min="6914" max="6914" width="18.7109375" style="3" customWidth="1"/>
    <col min="6915" max="6915" width="41.42578125" style="3" customWidth="1"/>
    <col min="6916" max="6916" width="10.42578125" style="3" bestFit="1" customWidth="1"/>
    <col min="6917" max="6917" width="19.7109375" style="3" customWidth="1"/>
    <col min="6918" max="6918" width="6.7109375" style="3" customWidth="1"/>
    <col min="6919" max="6920" width="11.5703125" style="3" customWidth="1"/>
    <col min="6921" max="6921" width="11.5703125" style="3"/>
    <col min="6922" max="6922" width="15.5703125" style="3" customWidth="1"/>
    <col min="6923" max="7168" width="11.5703125" style="3"/>
    <col min="7169" max="7169" width="36.28515625" style="3" customWidth="1"/>
    <col min="7170" max="7170" width="18.7109375" style="3" customWidth="1"/>
    <col min="7171" max="7171" width="41.42578125" style="3" customWidth="1"/>
    <col min="7172" max="7172" width="10.42578125" style="3" bestFit="1" customWidth="1"/>
    <col min="7173" max="7173" width="19.7109375" style="3" customWidth="1"/>
    <col min="7174" max="7174" width="6.7109375" style="3" customWidth="1"/>
    <col min="7175" max="7176" width="11.5703125" style="3" customWidth="1"/>
    <col min="7177" max="7177" width="11.5703125" style="3"/>
    <col min="7178" max="7178" width="15.5703125" style="3" customWidth="1"/>
    <col min="7179" max="7424" width="11.5703125" style="3"/>
    <col min="7425" max="7425" width="36.28515625" style="3" customWidth="1"/>
    <col min="7426" max="7426" width="18.7109375" style="3" customWidth="1"/>
    <col min="7427" max="7427" width="41.42578125" style="3" customWidth="1"/>
    <col min="7428" max="7428" width="10.42578125" style="3" bestFit="1" customWidth="1"/>
    <col min="7429" max="7429" width="19.7109375" style="3" customWidth="1"/>
    <col min="7430" max="7430" width="6.7109375" style="3" customWidth="1"/>
    <col min="7431" max="7432" width="11.5703125" style="3" customWidth="1"/>
    <col min="7433" max="7433" width="11.5703125" style="3"/>
    <col min="7434" max="7434" width="15.5703125" style="3" customWidth="1"/>
    <col min="7435" max="7680" width="11.5703125" style="3"/>
    <col min="7681" max="7681" width="36.28515625" style="3" customWidth="1"/>
    <col min="7682" max="7682" width="18.7109375" style="3" customWidth="1"/>
    <col min="7683" max="7683" width="41.42578125" style="3" customWidth="1"/>
    <col min="7684" max="7684" width="10.42578125" style="3" bestFit="1" customWidth="1"/>
    <col min="7685" max="7685" width="19.7109375" style="3" customWidth="1"/>
    <col min="7686" max="7686" width="6.7109375" style="3" customWidth="1"/>
    <col min="7687" max="7688" width="11.5703125" style="3" customWidth="1"/>
    <col min="7689" max="7689" width="11.5703125" style="3"/>
    <col min="7690" max="7690" width="15.5703125" style="3" customWidth="1"/>
    <col min="7691" max="7936" width="11.5703125" style="3"/>
    <col min="7937" max="7937" width="36.28515625" style="3" customWidth="1"/>
    <col min="7938" max="7938" width="18.7109375" style="3" customWidth="1"/>
    <col min="7939" max="7939" width="41.42578125" style="3" customWidth="1"/>
    <col min="7940" max="7940" width="10.42578125" style="3" bestFit="1" customWidth="1"/>
    <col min="7941" max="7941" width="19.7109375" style="3" customWidth="1"/>
    <col min="7942" max="7942" width="6.7109375" style="3" customWidth="1"/>
    <col min="7943" max="7944" width="11.5703125" style="3" customWidth="1"/>
    <col min="7945" max="7945" width="11.5703125" style="3"/>
    <col min="7946" max="7946" width="15.5703125" style="3" customWidth="1"/>
    <col min="7947" max="8192" width="11.5703125" style="3"/>
    <col min="8193" max="8193" width="36.28515625" style="3" customWidth="1"/>
    <col min="8194" max="8194" width="18.7109375" style="3" customWidth="1"/>
    <col min="8195" max="8195" width="41.42578125" style="3" customWidth="1"/>
    <col min="8196" max="8196" width="10.42578125" style="3" bestFit="1" customWidth="1"/>
    <col min="8197" max="8197" width="19.7109375" style="3" customWidth="1"/>
    <col min="8198" max="8198" width="6.7109375" style="3" customWidth="1"/>
    <col min="8199" max="8200" width="11.5703125" style="3" customWidth="1"/>
    <col min="8201" max="8201" width="11.5703125" style="3"/>
    <col min="8202" max="8202" width="15.5703125" style="3" customWidth="1"/>
    <col min="8203" max="8448" width="11.5703125" style="3"/>
    <col min="8449" max="8449" width="36.28515625" style="3" customWidth="1"/>
    <col min="8450" max="8450" width="18.7109375" style="3" customWidth="1"/>
    <col min="8451" max="8451" width="41.42578125" style="3" customWidth="1"/>
    <col min="8452" max="8452" width="10.42578125" style="3" bestFit="1" customWidth="1"/>
    <col min="8453" max="8453" width="19.7109375" style="3" customWidth="1"/>
    <col min="8454" max="8454" width="6.7109375" style="3" customWidth="1"/>
    <col min="8455" max="8456" width="11.5703125" style="3" customWidth="1"/>
    <col min="8457" max="8457" width="11.5703125" style="3"/>
    <col min="8458" max="8458" width="15.5703125" style="3" customWidth="1"/>
    <col min="8459" max="8704" width="11.5703125" style="3"/>
    <col min="8705" max="8705" width="36.28515625" style="3" customWidth="1"/>
    <col min="8706" max="8706" width="18.7109375" style="3" customWidth="1"/>
    <col min="8707" max="8707" width="41.42578125" style="3" customWidth="1"/>
    <col min="8708" max="8708" width="10.42578125" style="3" bestFit="1" customWidth="1"/>
    <col min="8709" max="8709" width="19.7109375" style="3" customWidth="1"/>
    <col min="8710" max="8710" width="6.7109375" style="3" customWidth="1"/>
    <col min="8711" max="8712" width="11.5703125" style="3" customWidth="1"/>
    <col min="8713" max="8713" width="11.5703125" style="3"/>
    <col min="8714" max="8714" width="15.5703125" style="3" customWidth="1"/>
    <col min="8715" max="8960" width="11.5703125" style="3"/>
    <col min="8961" max="8961" width="36.28515625" style="3" customWidth="1"/>
    <col min="8962" max="8962" width="18.7109375" style="3" customWidth="1"/>
    <col min="8963" max="8963" width="41.42578125" style="3" customWidth="1"/>
    <col min="8964" max="8964" width="10.42578125" style="3" bestFit="1" customWidth="1"/>
    <col min="8965" max="8965" width="19.7109375" style="3" customWidth="1"/>
    <col min="8966" max="8966" width="6.7109375" style="3" customWidth="1"/>
    <col min="8967" max="8968" width="11.5703125" style="3" customWidth="1"/>
    <col min="8969" max="8969" width="11.5703125" style="3"/>
    <col min="8970" max="8970" width="15.5703125" style="3" customWidth="1"/>
    <col min="8971" max="9216" width="11.5703125" style="3"/>
    <col min="9217" max="9217" width="36.28515625" style="3" customWidth="1"/>
    <col min="9218" max="9218" width="18.7109375" style="3" customWidth="1"/>
    <col min="9219" max="9219" width="41.42578125" style="3" customWidth="1"/>
    <col min="9220" max="9220" width="10.42578125" style="3" bestFit="1" customWidth="1"/>
    <col min="9221" max="9221" width="19.7109375" style="3" customWidth="1"/>
    <col min="9222" max="9222" width="6.7109375" style="3" customWidth="1"/>
    <col min="9223" max="9224" width="11.5703125" style="3" customWidth="1"/>
    <col min="9225" max="9225" width="11.5703125" style="3"/>
    <col min="9226" max="9226" width="15.5703125" style="3" customWidth="1"/>
    <col min="9227" max="9472" width="11.5703125" style="3"/>
    <col min="9473" max="9473" width="36.28515625" style="3" customWidth="1"/>
    <col min="9474" max="9474" width="18.7109375" style="3" customWidth="1"/>
    <col min="9475" max="9475" width="41.42578125" style="3" customWidth="1"/>
    <col min="9476" max="9476" width="10.42578125" style="3" bestFit="1" customWidth="1"/>
    <col min="9477" max="9477" width="19.7109375" style="3" customWidth="1"/>
    <col min="9478" max="9478" width="6.7109375" style="3" customWidth="1"/>
    <col min="9479" max="9480" width="11.5703125" style="3" customWidth="1"/>
    <col min="9481" max="9481" width="11.5703125" style="3"/>
    <col min="9482" max="9482" width="15.5703125" style="3" customWidth="1"/>
    <col min="9483" max="9728" width="11.5703125" style="3"/>
    <col min="9729" max="9729" width="36.28515625" style="3" customWidth="1"/>
    <col min="9730" max="9730" width="18.7109375" style="3" customWidth="1"/>
    <col min="9731" max="9731" width="41.42578125" style="3" customWidth="1"/>
    <col min="9732" max="9732" width="10.42578125" style="3" bestFit="1" customWidth="1"/>
    <col min="9733" max="9733" width="19.7109375" style="3" customWidth="1"/>
    <col min="9734" max="9734" width="6.7109375" style="3" customWidth="1"/>
    <col min="9735" max="9736" width="11.5703125" style="3" customWidth="1"/>
    <col min="9737" max="9737" width="11.5703125" style="3"/>
    <col min="9738" max="9738" width="15.5703125" style="3" customWidth="1"/>
    <col min="9739" max="9984" width="11.5703125" style="3"/>
    <col min="9985" max="9985" width="36.28515625" style="3" customWidth="1"/>
    <col min="9986" max="9986" width="18.7109375" style="3" customWidth="1"/>
    <col min="9987" max="9987" width="41.42578125" style="3" customWidth="1"/>
    <col min="9988" max="9988" width="10.42578125" style="3" bestFit="1" customWidth="1"/>
    <col min="9989" max="9989" width="19.7109375" style="3" customWidth="1"/>
    <col min="9990" max="9990" width="6.7109375" style="3" customWidth="1"/>
    <col min="9991" max="9992" width="11.5703125" style="3" customWidth="1"/>
    <col min="9993" max="9993" width="11.5703125" style="3"/>
    <col min="9994" max="9994" width="15.5703125" style="3" customWidth="1"/>
    <col min="9995" max="10240" width="11.5703125" style="3"/>
    <col min="10241" max="10241" width="36.28515625" style="3" customWidth="1"/>
    <col min="10242" max="10242" width="18.7109375" style="3" customWidth="1"/>
    <col min="10243" max="10243" width="41.42578125" style="3" customWidth="1"/>
    <col min="10244" max="10244" width="10.42578125" style="3" bestFit="1" customWidth="1"/>
    <col min="10245" max="10245" width="19.7109375" style="3" customWidth="1"/>
    <col min="10246" max="10246" width="6.7109375" style="3" customWidth="1"/>
    <col min="10247" max="10248" width="11.5703125" style="3" customWidth="1"/>
    <col min="10249" max="10249" width="11.5703125" style="3"/>
    <col min="10250" max="10250" width="15.5703125" style="3" customWidth="1"/>
    <col min="10251" max="10496" width="11.5703125" style="3"/>
    <col min="10497" max="10497" width="36.28515625" style="3" customWidth="1"/>
    <col min="10498" max="10498" width="18.7109375" style="3" customWidth="1"/>
    <col min="10499" max="10499" width="41.42578125" style="3" customWidth="1"/>
    <col min="10500" max="10500" width="10.42578125" style="3" bestFit="1" customWidth="1"/>
    <col min="10501" max="10501" width="19.7109375" style="3" customWidth="1"/>
    <col min="10502" max="10502" width="6.7109375" style="3" customWidth="1"/>
    <col min="10503" max="10504" width="11.5703125" style="3" customWidth="1"/>
    <col min="10505" max="10505" width="11.5703125" style="3"/>
    <col min="10506" max="10506" width="15.5703125" style="3" customWidth="1"/>
    <col min="10507" max="10752" width="11.5703125" style="3"/>
    <col min="10753" max="10753" width="36.28515625" style="3" customWidth="1"/>
    <col min="10754" max="10754" width="18.7109375" style="3" customWidth="1"/>
    <col min="10755" max="10755" width="41.42578125" style="3" customWidth="1"/>
    <col min="10756" max="10756" width="10.42578125" style="3" bestFit="1" customWidth="1"/>
    <col min="10757" max="10757" width="19.7109375" style="3" customWidth="1"/>
    <col min="10758" max="10758" width="6.7109375" style="3" customWidth="1"/>
    <col min="10759" max="10760" width="11.5703125" style="3" customWidth="1"/>
    <col min="10761" max="10761" width="11.5703125" style="3"/>
    <col min="10762" max="10762" width="15.5703125" style="3" customWidth="1"/>
    <col min="10763" max="11008" width="11.5703125" style="3"/>
    <col min="11009" max="11009" width="36.28515625" style="3" customWidth="1"/>
    <col min="11010" max="11010" width="18.7109375" style="3" customWidth="1"/>
    <col min="11011" max="11011" width="41.42578125" style="3" customWidth="1"/>
    <col min="11012" max="11012" width="10.42578125" style="3" bestFit="1" customWidth="1"/>
    <col min="11013" max="11013" width="19.7109375" style="3" customWidth="1"/>
    <col min="11014" max="11014" width="6.7109375" style="3" customWidth="1"/>
    <col min="11015" max="11016" width="11.5703125" style="3" customWidth="1"/>
    <col min="11017" max="11017" width="11.5703125" style="3"/>
    <col min="11018" max="11018" width="15.5703125" style="3" customWidth="1"/>
    <col min="11019" max="11264" width="11.5703125" style="3"/>
    <col min="11265" max="11265" width="36.28515625" style="3" customWidth="1"/>
    <col min="11266" max="11266" width="18.7109375" style="3" customWidth="1"/>
    <col min="11267" max="11267" width="41.42578125" style="3" customWidth="1"/>
    <col min="11268" max="11268" width="10.42578125" style="3" bestFit="1" customWidth="1"/>
    <col min="11269" max="11269" width="19.7109375" style="3" customWidth="1"/>
    <col min="11270" max="11270" width="6.7109375" style="3" customWidth="1"/>
    <col min="11271" max="11272" width="11.5703125" style="3" customWidth="1"/>
    <col min="11273" max="11273" width="11.5703125" style="3"/>
    <col min="11274" max="11274" width="15.5703125" style="3" customWidth="1"/>
    <col min="11275" max="11520" width="11.5703125" style="3"/>
    <col min="11521" max="11521" width="36.28515625" style="3" customWidth="1"/>
    <col min="11522" max="11522" width="18.7109375" style="3" customWidth="1"/>
    <col min="11523" max="11523" width="41.42578125" style="3" customWidth="1"/>
    <col min="11524" max="11524" width="10.42578125" style="3" bestFit="1" customWidth="1"/>
    <col min="11525" max="11525" width="19.7109375" style="3" customWidth="1"/>
    <col min="11526" max="11526" width="6.7109375" style="3" customWidth="1"/>
    <col min="11527" max="11528" width="11.5703125" style="3" customWidth="1"/>
    <col min="11529" max="11529" width="11.5703125" style="3"/>
    <col min="11530" max="11530" width="15.5703125" style="3" customWidth="1"/>
    <col min="11531" max="11776" width="11.5703125" style="3"/>
    <col min="11777" max="11777" width="36.28515625" style="3" customWidth="1"/>
    <col min="11778" max="11778" width="18.7109375" style="3" customWidth="1"/>
    <col min="11779" max="11779" width="41.42578125" style="3" customWidth="1"/>
    <col min="11780" max="11780" width="10.42578125" style="3" bestFit="1" customWidth="1"/>
    <col min="11781" max="11781" width="19.7109375" style="3" customWidth="1"/>
    <col min="11782" max="11782" width="6.7109375" style="3" customWidth="1"/>
    <col min="11783" max="11784" width="11.5703125" style="3" customWidth="1"/>
    <col min="11785" max="11785" width="11.5703125" style="3"/>
    <col min="11786" max="11786" width="15.5703125" style="3" customWidth="1"/>
    <col min="11787" max="12032" width="11.5703125" style="3"/>
    <col min="12033" max="12033" width="36.28515625" style="3" customWidth="1"/>
    <col min="12034" max="12034" width="18.7109375" style="3" customWidth="1"/>
    <col min="12035" max="12035" width="41.42578125" style="3" customWidth="1"/>
    <col min="12036" max="12036" width="10.42578125" style="3" bestFit="1" customWidth="1"/>
    <col min="12037" max="12037" width="19.7109375" style="3" customWidth="1"/>
    <col min="12038" max="12038" width="6.7109375" style="3" customWidth="1"/>
    <col min="12039" max="12040" width="11.5703125" style="3" customWidth="1"/>
    <col min="12041" max="12041" width="11.5703125" style="3"/>
    <col min="12042" max="12042" width="15.5703125" style="3" customWidth="1"/>
    <col min="12043" max="12288" width="11.5703125" style="3"/>
    <col min="12289" max="12289" width="36.28515625" style="3" customWidth="1"/>
    <col min="12290" max="12290" width="18.7109375" style="3" customWidth="1"/>
    <col min="12291" max="12291" width="41.42578125" style="3" customWidth="1"/>
    <col min="12292" max="12292" width="10.42578125" style="3" bestFit="1" customWidth="1"/>
    <col min="12293" max="12293" width="19.7109375" style="3" customWidth="1"/>
    <col min="12294" max="12294" width="6.7109375" style="3" customWidth="1"/>
    <col min="12295" max="12296" width="11.5703125" style="3" customWidth="1"/>
    <col min="12297" max="12297" width="11.5703125" style="3"/>
    <col min="12298" max="12298" width="15.5703125" style="3" customWidth="1"/>
    <col min="12299" max="12544" width="11.5703125" style="3"/>
    <col min="12545" max="12545" width="36.28515625" style="3" customWidth="1"/>
    <col min="12546" max="12546" width="18.7109375" style="3" customWidth="1"/>
    <col min="12547" max="12547" width="41.42578125" style="3" customWidth="1"/>
    <col min="12548" max="12548" width="10.42578125" style="3" bestFit="1" customWidth="1"/>
    <col min="12549" max="12549" width="19.7109375" style="3" customWidth="1"/>
    <col min="12550" max="12550" width="6.7109375" style="3" customWidth="1"/>
    <col min="12551" max="12552" width="11.5703125" style="3" customWidth="1"/>
    <col min="12553" max="12553" width="11.5703125" style="3"/>
    <col min="12554" max="12554" width="15.5703125" style="3" customWidth="1"/>
    <col min="12555" max="12800" width="11.5703125" style="3"/>
    <col min="12801" max="12801" width="36.28515625" style="3" customWidth="1"/>
    <col min="12802" max="12802" width="18.7109375" style="3" customWidth="1"/>
    <col min="12803" max="12803" width="41.42578125" style="3" customWidth="1"/>
    <col min="12804" max="12804" width="10.42578125" style="3" bestFit="1" customWidth="1"/>
    <col min="12805" max="12805" width="19.7109375" style="3" customWidth="1"/>
    <col min="12806" max="12806" width="6.7109375" style="3" customWidth="1"/>
    <col min="12807" max="12808" width="11.5703125" style="3" customWidth="1"/>
    <col min="12809" max="12809" width="11.5703125" style="3"/>
    <col min="12810" max="12810" width="15.5703125" style="3" customWidth="1"/>
    <col min="12811" max="13056" width="11.5703125" style="3"/>
    <col min="13057" max="13057" width="36.28515625" style="3" customWidth="1"/>
    <col min="13058" max="13058" width="18.7109375" style="3" customWidth="1"/>
    <col min="13059" max="13059" width="41.42578125" style="3" customWidth="1"/>
    <col min="13060" max="13060" width="10.42578125" style="3" bestFit="1" customWidth="1"/>
    <col min="13061" max="13061" width="19.7109375" style="3" customWidth="1"/>
    <col min="13062" max="13062" width="6.7109375" style="3" customWidth="1"/>
    <col min="13063" max="13064" width="11.5703125" style="3" customWidth="1"/>
    <col min="13065" max="13065" width="11.5703125" style="3"/>
    <col min="13066" max="13066" width="15.5703125" style="3" customWidth="1"/>
    <col min="13067" max="13312" width="11.5703125" style="3"/>
    <col min="13313" max="13313" width="36.28515625" style="3" customWidth="1"/>
    <col min="13314" max="13314" width="18.7109375" style="3" customWidth="1"/>
    <col min="13315" max="13315" width="41.42578125" style="3" customWidth="1"/>
    <col min="13316" max="13316" width="10.42578125" style="3" bestFit="1" customWidth="1"/>
    <col min="13317" max="13317" width="19.7109375" style="3" customWidth="1"/>
    <col min="13318" max="13318" width="6.7109375" style="3" customWidth="1"/>
    <col min="13319" max="13320" width="11.5703125" style="3" customWidth="1"/>
    <col min="13321" max="13321" width="11.5703125" style="3"/>
    <col min="13322" max="13322" width="15.5703125" style="3" customWidth="1"/>
    <col min="13323" max="13568" width="11.5703125" style="3"/>
    <col min="13569" max="13569" width="36.28515625" style="3" customWidth="1"/>
    <col min="13570" max="13570" width="18.7109375" style="3" customWidth="1"/>
    <col min="13571" max="13571" width="41.42578125" style="3" customWidth="1"/>
    <col min="13572" max="13572" width="10.42578125" style="3" bestFit="1" customWidth="1"/>
    <col min="13573" max="13573" width="19.7109375" style="3" customWidth="1"/>
    <col min="13574" max="13574" width="6.7109375" style="3" customWidth="1"/>
    <col min="13575" max="13576" width="11.5703125" style="3" customWidth="1"/>
    <col min="13577" max="13577" width="11.5703125" style="3"/>
    <col min="13578" max="13578" width="15.5703125" style="3" customWidth="1"/>
    <col min="13579" max="13824" width="11.5703125" style="3"/>
    <col min="13825" max="13825" width="36.28515625" style="3" customWidth="1"/>
    <col min="13826" max="13826" width="18.7109375" style="3" customWidth="1"/>
    <col min="13827" max="13827" width="41.42578125" style="3" customWidth="1"/>
    <col min="13828" max="13828" width="10.42578125" style="3" bestFit="1" customWidth="1"/>
    <col min="13829" max="13829" width="19.7109375" style="3" customWidth="1"/>
    <col min="13830" max="13830" width="6.7109375" style="3" customWidth="1"/>
    <col min="13831" max="13832" width="11.5703125" style="3" customWidth="1"/>
    <col min="13833" max="13833" width="11.5703125" style="3"/>
    <col min="13834" max="13834" width="15.5703125" style="3" customWidth="1"/>
    <col min="13835" max="14080" width="11.5703125" style="3"/>
    <col min="14081" max="14081" width="36.28515625" style="3" customWidth="1"/>
    <col min="14082" max="14082" width="18.7109375" style="3" customWidth="1"/>
    <col min="14083" max="14083" width="41.42578125" style="3" customWidth="1"/>
    <col min="14084" max="14084" width="10.42578125" style="3" bestFit="1" customWidth="1"/>
    <col min="14085" max="14085" width="19.7109375" style="3" customWidth="1"/>
    <col min="14086" max="14086" width="6.7109375" style="3" customWidth="1"/>
    <col min="14087" max="14088" width="11.5703125" style="3" customWidth="1"/>
    <col min="14089" max="14089" width="11.5703125" style="3"/>
    <col min="14090" max="14090" width="15.5703125" style="3" customWidth="1"/>
    <col min="14091" max="14336" width="11.5703125" style="3"/>
    <col min="14337" max="14337" width="36.28515625" style="3" customWidth="1"/>
    <col min="14338" max="14338" width="18.7109375" style="3" customWidth="1"/>
    <col min="14339" max="14339" width="41.42578125" style="3" customWidth="1"/>
    <col min="14340" max="14340" width="10.42578125" style="3" bestFit="1" customWidth="1"/>
    <col min="14341" max="14341" width="19.7109375" style="3" customWidth="1"/>
    <col min="14342" max="14342" width="6.7109375" style="3" customWidth="1"/>
    <col min="14343" max="14344" width="11.5703125" style="3" customWidth="1"/>
    <col min="14345" max="14345" width="11.5703125" style="3"/>
    <col min="14346" max="14346" width="15.5703125" style="3" customWidth="1"/>
    <col min="14347" max="14592" width="11.5703125" style="3"/>
    <col min="14593" max="14593" width="36.28515625" style="3" customWidth="1"/>
    <col min="14594" max="14594" width="18.7109375" style="3" customWidth="1"/>
    <col min="14595" max="14595" width="41.42578125" style="3" customWidth="1"/>
    <col min="14596" max="14596" width="10.42578125" style="3" bestFit="1" customWidth="1"/>
    <col min="14597" max="14597" width="19.7109375" style="3" customWidth="1"/>
    <col min="14598" max="14598" width="6.7109375" style="3" customWidth="1"/>
    <col min="14599" max="14600" width="11.5703125" style="3" customWidth="1"/>
    <col min="14601" max="14601" width="11.5703125" style="3"/>
    <col min="14602" max="14602" width="15.5703125" style="3" customWidth="1"/>
    <col min="14603" max="14848" width="11.5703125" style="3"/>
    <col min="14849" max="14849" width="36.28515625" style="3" customWidth="1"/>
    <col min="14850" max="14850" width="18.7109375" style="3" customWidth="1"/>
    <col min="14851" max="14851" width="41.42578125" style="3" customWidth="1"/>
    <col min="14852" max="14852" width="10.42578125" style="3" bestFit="1" customWidth="1"/>
    <col min="14853" max="14853" width="19.7109375" style="3" customWidth="1"/>
    <col min="14854" max="14854" width="6.7109375" style="3" customWidth="1"/>
    <col min="14855" max="14856" width="11.5703125" style="3" customWidth="1"/>
    <col min="14857" max="14857" width="11.5703125" style="3"/>
    <col min="14858" max="14858" width="15.5703125" style="3" customWidth="1"/>
    <col min="14859" max="15104" width="11.5703125" style="3"/>
    <col min="15105" max="15105" width="36.28515625" style="3" customWidth="1"/>
    <col min="15106" max="15106" width="18.7109375" style="3" customWidth="1"/>
    <col min="15107" max="15107" width="41.42578125" style="3" customWidth="1"/>
    <col min="15108" max="15108" width="10.42578125" style="3" bestFit="1" customWidth="1"/>
    <col min="15109" max="15109" width="19.7109375" style="3" customWidth="1"/>
    <col min="15110" max="15110" width="6.7109375" style="3" customWidth="1"/>
    <col min="15111" max="15112" width="11.5703125" style="3" customWidth="1"/>
    <col min="15113" max="15113" width="11.5703125" style="3"/>
    <col min="15114" max="15114" width="15.5703125" style="3" customWidth="1"/>
    <col min="15115" max="15360" width="11.5703125" style="3"/>
    <col min="15361" max="15361" width="36.28515625" style="3" customWidth="1"/>
    <col min="15362" max="15362" width="18.7109375" style="3" customWidth="1"/>
    <col min="15363" max="15363" width="41.42578125" style="3" customWidth="1"/>
    <col min="15364" max="15364" width="10.42578125" style="3" bestFit="1" customWidth="1"/>
    <col min="15365" max="15365" width="19.7109375" style="3" customWidth="1"/>
    <col min="15366" max="15366" width="6.7109375" style="3" customWidth="1"/>
    <col min="15367" max="15368" width="11.5703125" style="3" customWidth="1"/>
    <col min="15369" max="15369" width="11.5703125" style="3"/>
    <col min="15370" max="15370" width="15.5703125" style="3" customWidth="1"/>
    <col min="15371" max="15616" width="11.5703125" style="3"/>
    <col min="15617" max="15617" width="36.28515625" style="3" customWidth="1"/>
    <col min="15618" max="15618" width="18.7109375" style="3" customWidth="1"/>
    <col min="15619" max="15619" width="41.42578125" style="3" customWidth="1"/>
    <col min="15620" max="15620" width="10.42578125" style="3" bestFit="1" customWidth="1"/>
    <col min="15621" max="15621" width="19.7109375" style="3" customWidth="1"/>
    <col min="15622" max="15622" width="6.7109375" style="3" customWidth="1"/>
    <col min="15623" max="15624" width="11.5703125" style="3" customWidth="1"/>
    <col min="15625" max="15625" width="11.5703125" style="3"/>
    <col min="15626" max="15626" width="15.5703125" style="3" customWidth="1"/>
    <col min="15627" max="15872" width="11.5703125" style="3"/>
    <col min="15873" max="15873" width="36.28515625" style="3" customWidth="1"/>
    <col min="15874" max="15874" width="18.7109375" style="3" customWidth="1"/>
    <col min="15875" max="15875" width="41.42578125" style="3" customWidth="1"/>
    <col min="15876" max="15876" width="10.42578125" style="3" bestFit="1" customWidth="1"/>
    <col min="15877" max="15877" width="19.7109375" style="3" customWidth="1"/>
    <col min="15878" max="15878" width="6.7109375" style="3" customWidth="1"/>
    <col min="15879" max="15880" width="11.5703125" style="3" customWidth="1"/>
    <col min="15881" max="15881" width="11.5703125" style="3"/>
    <col min="15882" max="15882" width="15.5703125" style="3" customWidth="1"/>
    <col min="15883" max="16128" width="11.5703125" style="3"/>
    <col min="16129" max="16129" width="36.28515625" style="3" customWidth="1"/>
    <col min="16130" max="16130" width="18.7109375" style="3" customWidth="1"/>
    <col min="16131" max="16131" width="41.42578125" style="3" customWidth="1"/>
    <col min="16132" max="16132" width="10.42578125" style="3" bestFit="1" customWidth="1"/>
    <col min="16133" max="16133" width="19.7109375" style="3" customWidth="1"/>
    <col min="16134" max="16134" width="6.7109375" style="3" customWidth="1"/>
    <col min="16135" max="16136" width="11.5703125" style="3" customWidth="1"/>
    <col min="16137" max="16137" width="11.5703125" style="3"/>
    <col min="16138" max="16138" width="15.5703125" style="3" customWidth="1"/>
    <col min="16139" max="16384" width="11.5703125" style="3"/>
  </cols>
  <sheetData>
    <row r="1" spans="1:15" x14ac:dyDescent="0.25">
      <c r="A1" s="129" t="s">
        <v>340</v>
      </c>
    </row>
    <row r="2" spans="1:15" ht="17.25" customHeight="1" x14ac:dyDescent="0.25">
      <c r="A2" s="1025" t="s">
        <v>341</v>
      </c>
      <c r="B2" s="1025"/>
      <c r="C2" s="1025"/>
    </row>
    <row r="4" spans="1:15" x14ac:dyDescent="0.25">
      <c r="A4" s="170" t="s">
        <v>321</v>
      </c>
      <c r="B4" s="171" t="s">
        <v>821</v>
      </c>
      <c r="C4" s="172" t="s">
        <v>322</v>
      </c>
    </row>
    <row r="5" spans="1:15" ht="15.75" thickBot="1" x14ac:dyDescent="0.3">
      <c r="A5" s="173"/>
      <c r="B5" s="174"/>
      <c r="C5" s="174"/>
    </row>
    <row r="6" spans="1:15" ht="15.75" thickBot="1" x14ac:dyDescent="0.3">
      <c r="A6" s="175" t="s">
        <v>342</v>
      </c>
      <c r="B6" s="751">
        <f>SUM(B8:B16)</f>
        <v>42756.693538134808</v>
      </c>
      <c r="C6" s="176">
        <f>B6/$B$20</f>
        <v>0.97813554560064819</v>
      </c>
    </row>
    <row r="7" spans="1:15" x14ac:dyDescent="0.25">
      <c r="A7" s="152"/>
      <c r="B7" s="752"/>
      <c r="C7" s="177"/>
    </row>
    <row r="8" spans="1:15" x14ac:dyDescent="0.25">
      <c r="A8" s="143" t="s">
        <v>1</v>
      </c>
      <c r="B8" s="178">
        <v>21413.892024723384</v>
      </c>
      <c r="C8" s="179">
        <f t="shared" ref="C8:C16" si="0">B8/$B$20</f>
        <v>0.48988093385552983</v>
      </c>
      <c r="N8"/>
    </row>
    <row r="9" spans="1:15" x14ac:dyDescent="0.25">
      <c r="A9" s="143" t="s">
        <v>2</v>
      </c>
      <c r="B9" s="178">
        <v>13659.97219267</v>
      </c>
      <c r="C9" s="179">
        <f t="shared" si="0"/>
        <v>0.31249620229988018</v>
      </c>
      <c r="N9"/>
      <c r="O9"/>
    </row>
    <row r="10" spans="1:15" x14ac:dyDescent="0.25">
      <c r="A10" s="143" t="s">
        <v>3</v>
      </c>
      <c r="B10" s="178">
        <v>1918.1094028307809</v>
      </c>
      <c r="C10" s="179">
        <f t="shared" si="0"/>
        <v>4.3880170144266595E-2</v>
      </c>
      <c r="N10"/>
      <c r="O10"/>
    </row>
    <row r="11" spans="1:15" x14ac:dyDescent="0.25">
      <c r="A11" s="143" t="s">
        <v>4</v>
      </c>
      <c r="B11" s="178">
        <v>115.88758609001322</v>
      </c>
      <c r="C11" s="179">
        <f t="shared" si="0"/>
        <v>2.6511350122851909E-3</v>
      </c>
      <c r="N11"/>
      <c r="O11"/>
    </row>
    <row r="12" spans="1:15" x14ac:dyDescent="0.25">
      <c r="A12" s="143" t="s">
        <v>343</v>
      </c>
      <c r="B12" s="178">
        <v>1870.2028526861764</v>
      </c>
      <c r="C12" s="179">
        <f t="shared" si="0"/>
        <v>4.2784222453135054E-2</v>
      </c>
      <c r="N12"/>
      <c r="O12"/>
    </row>
    <row r="13" spans="1:15" x14ac:dyDescent="0.25">
      <c r="A13" s="143" t="s">
        <v>344</v>
      </c>
      <c r="B13" s="178">
        <v>780.29419827100025</v>
      </c>
      <c r="C13" s="179">
        <f t="shared" si="0"/>
        <v>1.7850620059619324E-2</v>
      </c>
      <c r="N13"/>
      <c r="O13"/>
    </row>
    <row r="14" spans="1:15" x14ac:dyDescent="0.25">
      <c r="A14" s="143" t="s">
        <v>5</v>
      </c>
      <c r="B14" s="178">
        <v>1527.551578062973</v>
      </c>
      <c r="C14" s="179">
        <f t="shared" si="0"/>
        <v>3.4945464033815404E-2</v>
      </c>
      <c r="N14"/>
      <c r="O14"/>
    </row>
    <row r="15" spans="1:15" x14ac:dyDescent="0.25">
      <c r="A15" s="143" t="s">
        <v>345</v>
      </c>
      <c r="B15" s="178">
        <v>1468.3571692434814</v>
      </c>
      <c r="C15" s="179">
        <f t="shared" si="0"/>
        <v>3.3591286463570874E-2</v>
      </c>
      <c r="N15"/>
      <c r="O15"/>
    </row>
    <row r="16" spans="1:15" ht="15.75" thickBot="1" x14ac:dyDescent="0.3">
      <c r="A16" s="143" t="s">
        <v>337</v>
      </c>
      <c r="B16" s="180">
        <v>2.426533557</v>
      </c>
      <c r="C16" s="181">
        <f t="shared" si="0"/>
        <v>5.551127854583902E-5</v>
      </c>
      <c r="N16"/>
      <c r="O16"/>
    </row>
    <row r="17" spans="1:15" ht="15.75" thickBot="1" x14ac:dyDescent="0.3">
      <c r="A17" s="143"/>
      <c r="B17" s="122"/>
      <c r="C17" s="155"/>
      <c r="N17"/>
      <c r="O17"/>
    </row>
    <row r="18" spans="1:15" ht="15.75" thickBot="1" x14ac:dyDescent="0.3">
      <c r="A18" s="182" t="s">
        <v>334</v>
      </c>
      <c r="B18" s="183">
        <v>955.74869999999987</v>
      </c>
      <c r="C18" s="184">
        <f>B18/$B$20</f>
        <v>2.1864454399351842E-2</v>
      </c>
      <c r="N18"/>
      <c r="O18"/>
    </row>
    <row r="19" spans="1:15" x14ac:dyDescent="0.25">
      <c r="A19" s="152"/>
      <c r="B19" s="152"/>
      <c r="C19" s="162"/>
      <c r="N19"/>
      <c r="O19"/>
    </row>
    <row r="20" spans="1:15" x14ac:dyDescent="0.25">
      <c r="A20" s="156" t="s">
        <v>339</v>
      </c>
      <c r="B20" s="185">
        <f>+B18+B6</f>
        <v>43712.442238134805</v>
      </c>
      <c r="C20" s="186">
        <f>+C6+C18</f>
        <v>1</v>
      </c>
      <c r="N20"/>
    </row>
    <row r="21" spans="1:15" x14ac:dyDescent="0.25">
      <c r="A21" s="187"/>
      <c r="B21" s="188"/>
      <c r="C21" s="189"/>
      <c r="N21"/>
    </row>
    <row r="22" spans="1:15" ht="41.25" customHeight="1" x14ac:dyDescent="0.25">
      <c r="A22" s="1026" t="s">
        <v>346</v>
      </c>
      <c r="B22" s="1026"/>
      <c r="C22" s="1026"/>
      <c r="N22"/>
    </row>
    <row r="23" spans="1:15" ht="18.75" customHeight="1" x14ac:dyDescent="0.25">
      <c r="N23"/>
    </row>
    <row r="24" spans="1:15" s="132" customFormat="1" ht="18" customHeight="1" thickBot="1" x14ac:dyDescent="0.3">
      <c r="A24" s="170" t="s">
        <v>321</v>
      </c>
      <c r="B24" s="171" t="s">
        <v>821</v>
      </c>
      <c r="C24" s="172" t="s">
        <v>322</v>
      </c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</row>
    <row r="25" spans="1:15" ht="15.75" thickBot="1" x14ac:dyDescent="0.3">
      <c r="A25" s="190" t="s">
        <v>347</v>
      </c>
      <c r="B25" s="191">
        <f>SUM(B26:B35)</f>
        <v>43712.442238134805</v>
      </c>
      <c r="C25" s="192">
        <f>B25/$B$37</f>
        <v>0.64110620105004912</v>
      </c>
      <c r="N25"/>
    </row>
    <row r="26" spans="1:15" x14ac:dyDescent="0.25">
      <c r="A26" s="143" t="s">
        <v>1</v>
      </c>
      <c r="B26" s="178">
        <v>21413.892024723384</v>
      </c>
      <c r="C26" s="193">
        <f>B26/$B$37</f>
        <v>0.3140657044709691</v>
      </c>
      <c r="D26" s="194"/>
      <c r="E26" s="194"/>
      <c r="N26"/>
    </row>
    <row r="27" spans="1:15" x14ac:dyDescent="0.25">
      <c r="A27" s="143" t="s">
        <v>2</v>
      </c>
      <c r="B27" s="178">
        <v>13659.97219267</v>
      </c>
      <c r="C27" s="193">
        <f t="shared" ref="C27:C35" si="1">B27/$B$37</f>
        <v>0.2003432530990438</v>
      </c>
      <c r="D27" s="194"/>
    </row>
    <row r="28" spans="1:15" x14ac:dyDescent="0.25">
      <c r="A28" s="143" t="s">
        <v>3</v>
      </c>
      <c r="B28" s="178">
        <v>1918.1094028307809</v>
      </c>
      <c r="C28" s="193">
        <f t="shared" si="1"/>
        <v>2.8131849182620544E-2</v>
      </c>
    </row>
    <row r="29" spans="1:15" x14ac:dyDescent="0.25">
      <c r="A29" s="143" t="s">
        <v>4</v>
      </c>
      <c r="B29" s="178">
        <v>115.88758609001322</v>
      </c>
      <c r="C29" s="193">
        <f t="shared" si="1"/>
        <v>1.6996590961969342E-3</v>
      </c>
    </row>
    <row r="30" spans="1:15" x14ac:dyDescent="0.25">
      <c r="A30" s="143" t="s">
        <v>343</v>
      </c>
      <c r="B30" s="178">
        <v>1870.2028526861764</v>
      </c>
      <c r="C30" s="193">
        <f t="shared" si="1"/>
        <v>2.742923032180963E-2</v>
      </c>
    </row>
    <row r="31" spans="1:15" x14ac:dyDescent="0.25">
      <c r="A31" s="143" t="s">
        <v>344</v>
      </c>
      <c r="B31" s="178">
        <v>780.29419827100025</v>
      </c>
      <c r="C31" s="193">
        <f t="shared" si="1"/>
        <v>1.1444143212810348E-2</v>
      </c>
    </row>
    <row r="32" spans="1:15" x14ac:dyDescent="0.25">
      <c r="A32" s="143" t="s">
        <v>5</v>
      </c>
      <c r="B32" s="178">
        <v>1527.551578062973</v>
      </c>
      <c r="C32" s="991">
        <f t="shared" si="1"/>
        <v>2.2403753690650518E-2</v>
      </c>
    </row>
    <row r="33" spans="1:28" x14ac:dyDescent="0.25">
      <c r="A33" s="143" t="s">
        <v>345</v>
      </c>
      <c r="B33" s="178">
        <v>1468.3571692434814</v>
      </c>
      <c r="C33" s="991">
        <f t="shared" si="1"/>
        <v>2.1535582053043862E-2</v>
      </c>
    </row>
    <row r="34" spans="1:28" x14ac:dyDescent="0.25">
      <c r="A34" s="143" t="s">
        <v>337</v>
      </c>
      <c r="B34" s="178">
        <v>2.426533557</v>
      </c>
      <c r="C34" s="930">
        <f t="shared" si="1"/>
        <v>3.5588624903953953E-5</v>
      </c>
    </row>
    <row r="35" spans="1:28" ht="15.75" thickBot="1" x14ac:dyDescent="0.3">
      <c r="A35" s="143" t="s">
        <v>348</v>
      </c>
      <c r="B35" s="180">
        <v>955.74869999999987</v>
      </c>
      <c r="C35" s="195">
        <f t="shared" si="1"/>
        <v>1.4017437298000495E-2</v>
      </c>
    </row>
    <row r="36" spans="1:28" x14ac:dyDescent="0.25">
      <c r="A36" s="143"/>
      <c r="B36" s="151"/>
      <c r="C36" s="90"/>
    </row>
    <row r="37" spans="1:28" x14ac:dyDescent="0.25">
      <c r="A37" s="156" t="s">
        <v>349</v>
      </c>
      <c r="B37" s="185">
        <v>68182.841105794127</v>
      </c>
      <c r="C37" s="158">
        <v>1</v>
      </c>
    </row>
    <row r="38" spans="1:28" x14ac:dyDescent="0.25">
      <c r="A38" s="159"/>
      <c r="B38" s="161"/>
      <c r="C38" s="162"/>
    </row>
    <row r="39" spans="1:28" ht="37.5" customHeight="1" x14ac:dyDescent="0.2">
      <c r="A39" s="1018" t="s">
        <v>828</v>
      </c>
      <c r="B39" s="1018"/>
      <c r="C39" s="1018"/>
      <c r="D39" s="196"/>
      <c r="E39" s="196"/>
      <c r="F39" s="196"/>
      <c r="G39" s="196"/>
      <c r="H39" s="196"/>
      <c r="I39" s="196"/>
      <c r="J39" s="1027"/>
      <c r="K39" s="1027"/>
      <c r="L39" s="1027"/>
      <c r="M39" s="1027"/>
      <c r="N39" s="1027"/>
      <c r="O39" s="1027"/>
      <c r="P39" s="1027"/>
      <c r="Q39" s="1027"/>
      <c r="R39" s="1027"/>
      <c r="S39" s="1027"/>
      <c r="T39" s="1027"/>
      <c r="U39" s="1027"/>
      <c r="V39" s="1027"/>
      <c r="W39" s="1027"/>
      <c r="X39" s="1027"/>
      <c r="Y39" s="1027"/>
      <c r="Z39" s="1027"/>
      <c r="AA39" s="1027"/>
      <c r="AB39" s="197"/>
    </row>
    <row r="41" spans="1:28" ht="35.25" customHeight="1" x14ac:dyDescent="0.25"/>
    <row r="48" spans="1:28" x14ac:dyDescent="0.25">
      <c r="A48" s="3"/>
      <c r="B48" s="3"/>
    </row>
    <row r="49" spans="1:2" x14ac:dyDescent="0.25">
      <c r="A49" s="3"/>
      <c r="B49" s="3"/>
    </row>
    <row r="50" spans="1:2" x14ac:dyDescent="0.25">
      <c r="A50" s="3"/>
      <c r="B50" s="3"/>
    </row>
    <row r="51" spans="1:2" x14ac:dyDescent="0.25">
      <c r="A51" s="3"/>
      <c r="B51" s="3"/>
    </row>
    <row r="52" spans="1:2" x14ac:dyDescent="0.25">
      <c r="A52" s="3"/>
      <c r="B52" s="3"/>
    </row>
    <row r="53" spans="1:2" x14ac:dyDescent="0.25">
      <c r="A53" s="3"/>
      <c r="B53" s="3"/>
    </row>
    <row r="54" spans="1:2" x14ac:dyDescent="0.25">
      <c r="A54" s="3"/>
      <c r="B54" s="3"/>
    </row>
    <row r="55" spans="1:2" x14ac:dyDescent="0.25">
      <c r="A55" s="3"/>
      <c r="B55" s="3"/>
    </row>
    <row r="56" spans="1:2" x14ac:dyDescent="0.25">
      <c r="A56" s="3"/>
      <c r="B56" s="3"/>
    </row>
    <row r="57" spans="1:2" x14ac:dyDescent="0.25">
      <c r="A57" s="3"/>
      <c r="B57" s="3"/>
    </row>
    <row r="58" spans="1:2" x14ac:dyDescent="0.25">
      <c r="A58" s="3"/>
      <c r="B58" s="3"/>
    </row>
    <row r="59" spans="1:2" x14ac:dyDescent="0.25">
      <c r="A59" s="3"/>
      <c r="B59" s="3"/>
    </row>
    <row r="60" spans="1:2" x14ac:dyDescent="0.25">
      <c r="A60" s="3"/>
      <c r="B60" s="3"/>
    </row>
    <row r="61" spans="1:2" x14ac:dyDescent="0.25">
      <c r="A61" s="3"/>
      <c r="B61" s="3"/>
    </row>
    <row r="62" spans="1:2" x14ac:dyDescent="0.25">
      <c r="A62" s="3"/>
      <c r="B62" s="3"/>
    </row>
    <row r="63" spans="1:2" x14ac:dyDescent="0.25">
      <c r="A63" s="3"/>
      <c r="B63" s="3"/>
    </row>
  </sheetData>
  <mergeCells count="5">
    <mergeCell ref="A2:C2"/>
    <mergeCell ref="A22:C22"/>
    <mergeCell ref="A39:C39"/>
    <mergeCell ref="J39:R39"/>
    <mergeCell ref="S39:AA39"/>
  </mergeCells>
  <printOptions horizontalCentered="1" verticalCentered="1"/>
  <pageMargins left="0" right="0" top="0" bottom="0" header="0.31496062992125984" footer="0.31496062992125984"/>
  <pageSetup paperSize="9" scale="85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796DD6-6C7A-44F6-8468-75C930B38D45}">
  <sheetPr codeName="Hoja12">
    <tabColor rgb="FF002060"/>
  </sheetPr>
  <dimension ref="A1:I66"/>
  <sheetViews>
    <sheetView showGridLines="0" view="pageBreakPreview" zoomScaleNormal="100" zoomScaleSheetLayoutView="100" workbookViewId="0"/>
  </sheetViews>
  <sheetFormatPr baseColWidth="10" defaultColWidth="11.42578125" defaultRowHeight="12.75" x14ac:dyDescent="0.2"/>
  <cols>
    <col min="1" max="1" width="13.42578125" style="7" customWidth="1"/>
    <col min="2" max="2" width="15.42578125" style="6" bestFit="1" customWidth="1"/>
    <col min="3" max="3" width="13.42578125" style="6" bestFit="1" customWidth="1"/>
    <col min="4" max="4" width="13.140625" style="6" bestFit="1" customWidth="1"/>
    <col min="5" max="5" width="15.7109375" style="6" bestFit="1" customWidth="1"/>
    <col min="6" max="7" width="13.140625" style="6" bestFit="1" customWidth="1"/>
    <col min="8" max="8" width="14.140625" style="6" bestFit="1" customWidth="1"/>
    <col min="9" max="9" width="3.140625" style="6" customWidth="1"/>
    <col min="10" max="16384" width="11.42578125" style="6"/>
  </cols>
  <sheetData>
    <row r="1" spans="1:9" x14ac:dyDescent="0.2">
      <c r="A1" s="112" t="s">
        <v>735</v>
      </c>
    </row>
    <row r="2" spans="1:9" ht="15.75" x14ac:dyDescent="0.25">
      <c r="A2" s="96" t="s">
        <v>387</v>
      </c>
    </row>
    <row r="3" spans="1:9" ht="15" x14ac:dyDescent="0.25">
      <c r="H3"/>
    </row>
    <row r="4" spans="1:9" s="198" customFormat="1" ht="25.5" x14ac:dyDescent="0.25">
      <c r="A4" s="207" t="s">
        <v>238</v>
      </c>
      <c r="B4" s="208" t="s">
        <v>388</v>
      </c>
      <c r="C4" s="208" t="s">
        <v>389</v>
      </c>
      <c r="D4" s="208" t="s">
        <v>261</v>
      </c>
      <c r="E4" s="208" t="s">
        <v>390</v>
      </c>
      <c r="F4" s="208" t="s">
        <v>391</v>
      </c>
      <c r="G4" s="208" t="s">
        <v>281</v>
      </c>
      <c r="H4" s="208" t="s">
        <v>0</v>
      </c>
    </row>
    <row r="5" spans="1:9" ht="15" x14ac:dyDescent="0.25">
      <c r="A5" s="7">
        <v>2000</v>
      </c>
      <c r="B5" s="88">
        <v>364712526.12000012</v>
      </c>
      <c r="C5" s="88">
        <v>134006848.91999997</v>
      </c>
      <c r="D5" s="88">
        <v>53822253.689999998</v>
      </c>
      <c r="E5" s="88">
        <v>235452422.21999991</v>
      </c>
      <c r="F5" s="88">
        <v>47233302.030000009</v>
      </c>
      <c r="G5" s="88">
        <v>179336590.8900004</v>
      </c>
      <c r="H5" s="88">
        <f>SUM(B5:G5)</f>
        <v>1014563943.8700004</v>
      </c>
      <c r="I5" s="209"/>
    </row>
    <row r="6" spans="1:9" ht="15" x14ac:dyDescent="0.25">
      <c r="A6" s="7">
        <v>2001</v>
      </c>
      <c r="B6" s="88">
        <v>203780068.22999948</v>
      </c>
      <c r="C6" s="88">
        <v>439041747.33000058</v>
      </c>
      <c r="D6" s="88">
        <v>75252292.319999933</v>
      </c>
      <c r="E6" s="88">
        <v>347989505.91000021</v>
      </c>
      <c r="F6" s="88">
        <v>127548743.10000023</v>
      </c>
      <c r="G6" s="88">
        <v>215782072.97999948</v>
      </c>
      <c r="H6" s="88">
        <f t="shared" ref="H6:H41" si="0">SUM(B6:G6)</f>
        <v>1409394429.8699999</v>
      </c>
      <c r="I6" s="209"/>
    </row>
    <row r="7" spans="1:9" ht="15" x14ac:dyDescent="0.25">
      <c r="A7" s="7">
        <v>2002</v>
      </c>
      <c r="B7" s="88">
        <v>87638713.829999954</v>
      </c>
      <c r="C7" s="88">
        <v>96554213.75999999</v>
      </c>
      <c r="D7" s="88">
        <v>48579876.359999985</v>
      </c>
      <c r="E7" s="88">
        <v>124155763.47</v>
      </c>
      <c r="F7" s="88">
        <v>29345194.620000031</v>
      </c>
      <c r="G7" s="88">
        <v>42398073.809999876</v>
      </c>
      <c r="H7" s="88">
        <f t="shared" si="0"/>
        <v>428671835.84999985</v>
      </c>
      <c r="I7" s="209"/>
    </row>
    <row r="8" spans="1:9" ht="15" x14ac:dyDescent="0.25">
      <c r="A8" s="7">
        <v>2003</v>
      </c>
      <c r="B8" s="88">
        <v>43234624.949999988</v>
      </c>
      <c r="C8" s="88">
        <v>49350861.299999982</v>
      </c>
      <c r="D8" s="88">
        <v>29833129.169999987</v>
      </c>
      <c r="E8" s="88">
        <v>53040772.680000022</v>
      </c>
      <c r="F8" s="88">
        <v>18433272.120000005</v>
      </c>
      <c r="G8" s="88">
        <v>41018095.919999979</v>
      </c>
      <c r="H8" s="88">
        <f t="shared" si="0"/>
        <v>234910756.13999996</v>
      </c>
      <c r="I8" s="209"/>
    </row>
    <row r="9" spans="1:9" ht="15" x14ac:dyDescent="0.25">
      <c r="A9" s="7">
        <v>2004</v>
      </c>
      <c r="B9" s="88">
        <v>64309154.81999997</v>
      </c>
      <c r="C9" s="88">
        <v>56722253.309999987</v>
      </c>
      <c r="D9" s="88">
        <v>47032188.569999918</v>
      </c>
      <c r="E9" s="88">
        <v>46008521.460000046</v>
      </c>
      <c r="F9" s="88">
        <v>12574359.299999999</v>
      </c>
      <c r="G9" s="88">
        <v>94914086.610000089</v>
      </c>
      <c r="H9" s="88">
        <f t="shared" si="0"/>
        <v>321560564.06999999</v>
      </c>
      <c r="I9" s="209"/>
    </row>
    <row r="10" spans="1:9" ht="15" x14ac:dyDescent="0.25">
      <c r="A10" s="7">
        <v>2005</v>
      </c>
      <c r="B10" s="88">
        <v>30458306.190000027</v>
      </c>
      <c r="C10" s="88">
        <v>161210850.65999982</v>
      </c>
      <c r="D10" s="88">
        <v>83709674.33999975</v>
      </c>
      <c r="E10" s="88">
        <v>252961181.4899998</v>
      </c>
      <c r="F10" s="88">
        <v>29544632.010000087</v>
      </c>
      <c r="G10" s="88">
        <v>277352585.40000004</v>
      </c>
      <c r="H10" s="88">
        <f t="shared" si="0"/>
        <v>835237230.08999944</v>
      </c>
      <c r="I10" s="209"/>
    </row>
    <row r="11" spans="1:9" ht="15" x14ac:dyDescent="0.25">
      <c r="A11" s="7">
        <v>2006</v>
      </c>
      <c r="B11" s="88">
        <v>63538746.300000064</v>
      </c>
      <c r="C11" s="88">
        <v>124092577.56000002</v>
      </c>
      <c r="D11" s="88">
        <v>102387498.9300001</v>
      </c>
      <c r="E11" s="88">
        <v>640626630.36000013</v>
      </c>
      <c r="F11" s="88">
        <v>64837125.059999898</v>
      </c>
      <c r="G11" s="88">
        <v>273461734.01999992</v>
      </c>
      <c r="H11" s="88">
        <f t="shared" si="0"/>
        <v>1268944312.2300003</v>
      </c>
      <c r="I11" s="209"/>
    </row>
    <row r="12" spans="1:9" ht="15" x14ac:dyDescent="0.25">
      <c r="A12" s="7">
        <v>2007</v>
      </c>
      <c r="B12" s="88">
        <v>63768993.810000047</v>
      </c>
      <c r="C12" s="88">
        <v>125551261.50000018</v>
      </c>
      <c r="D12" s="88">
        <v>136592095.34999964</v>
      </c>
      <c r="E12" s="88">
        <v>336788377.42000014</v>
      </c>
      <c r="F12" s="88">
        <v>50179972.590000123</v>
      </c>
      <c r="G12" s="88">
        <v>197918361.39000002</v>
      </c>
      <c r="H12" s="88">
        <f t="shared" si="0"/>
        <v>910799062.06000006</v>
      </c>
      <c r="I12" s="209"/>
    </row>
    <row r="13" spans="1:9" ht="15" x14ac:dyDescent="0.25">
      <c r="A13" s="7">
        <v>2008</v>
      </c>
      <c r="B13" s="88">
        <v>141038943.87999985</v>
      </c>
      <c r="C13" s="88">
        <v>176688011.64000005</v>
      </c>
      <c r="D13" s="88">
        <v>167839351.1599997</v>
      </c>
      <c r="E13" s="88">
        <v>321482441.06999975</v>
      </c>
      <c r="F13" s="88">
        <v>131980227.86999997</v>
      </c>
      <c r="G13" s="88">
        <v>328783685.63</v>
      </c>
      <c r="H13" s="88">
        <f t="shared" si="0"/>
        <v>1267812661.2499993</v>
      </c>
      <c r="I13" s="209"/>
    </row>
    <row r="14" spans="1:9" ht="15" x14ac:dyDescent="0.25">
      <c r="A14" s="7">
        <v>2009</v>
      </c>
      <c r="B14" s="88">
        <v>319825374.36999983</v>
      </c>
      <c r="C14" s="88">
        <v>499659326.55999994</v>
      </c>
      <c r="D14" s="88">
        <v>393600073.86000025</v>
      </c>
      <c r="E14" s="88">
        <v>376380329.33999991</v>
      </c>
      <c r="F14" s="88">
        <v>196060821.38999999</v>
      </c>
      <c r="G14" s="88">
        <v>504747514.43999952</v>
      </c>
      <c r="H14" s="88">
        <f t="shared" si="0"/>
        <v>2290273439.9599996</v>
      </c>
      <c r="I14" s="209"/>
    </row>
    <row r="15" spans="1:9" s="9" customFormat="1" ht="15" x14ac:dyDescent="0.25">
      <c r="A15" s="299">
        <v>2010</v>
      </c>
      <c r="B15" s="327">
        <v>416011992.68000019</v>
      </c>
      <c r="C15" s="327">
        <v>518078947.40000021</v>
      </c>
      <c r="D15" s="327">
        <v>615815226.54999876</v>
      </c>
      <c r="E15" s="327">
        <v>827591968.73000026</v>
      </c>
      <c r="F15" s="327">
        <v>510276007.16999948</v>
      </c>
      <c r="G15" s="327">
        <v>443780328.36000031</v>
      </c>
      <c r="H15" s="327">
        <f t="shared" si="0"/>
        <v>3331554470.8899994</v>
      </c>
      <c r="I15" s="760"/>
    </row>
    <row r="16" spans="1:9" ht="15" x14ac:dyDescent="0.25">
      <c r="A16" s="7">
        <v>2011</v>
      </c>
      <c r="B16" s="88">
        <v>1124827734.0299997</v>
      </c>
      <c r="C16" s="88">
        <v>776151268.41000021</v>
      </c>
      <c r="D16" s="88">
        <v>869366743.73000002</v>
      </c>
      <c r="E16" s="88">
        <v>1406825781.3400002</v>
      </c>
      <c r="F16" s="88">
        <v>788187748.4199996</v>
      </c>
      <c r="G16" s="88">
        <v>1412256087.950001</v>
      </c>
      <c r="H16" s="88">
        <f t="shared" si="0"/>
        <v>6377615363.8800011</v>
      </c>
      <c r="I16" s="209">
        <f t="shared" ref="I16:I29" si="1">+H16/1000000</f>
        <v>6377.6153638800015</v>
      </c>
    </row>
    <row r="17" spans="1:9" ht="15" x14ac:dyDescent="0.25">
      <c r="A17" s="7">
        <v>2012</v>
      </c>
      <c r="B17" s="88">
        <v>1140068754.6699998</v>
      </c>
      <c r="C17" s="88">
        <v>525257849.70999998</v>
      </c>
      <c r="D17" s="88">
        <v>905401645.29999936</v>
      </c>
      <c r="E17" s="88">
        <v>1797233970.0200005</v>
      </c>
      <c r="F17" s="88">
        <v>638740607.01000047</v>
      </c>
      <c r="G17" s="88">
        <v>2491504592.8899927</v>
      </c>
      <c r="H17" s="88">
        <f t="shared" si="0"/>
        <v>7498207419.5999928</v>
      </c>
      <c r="I17" s="209">
        <f t="shared" si="1"/>
        <v>7498.207419599993</v>
      </c>
    </row>
    <row r="18" spans="1:9" ht="15" x14ac:dyDescent="0.25">
      <c r="A18" s="7">
        <v>2013</v>
      </c>
      <c r="B18" s="88">
        <v>1419197207.8400004</v>
      </c>
      <c r="C18" s="88">
        <v>789358143.50000012</v>
      </c>
      <c r="D18" s="88">
        <v>776418374.67000091</v>
      </c>
      <c r="E18" s="88">
        <v>1807744001.009999</v>
      </c>
      <c r="F18" s="88">
        <v>404548164.9399997</v>
      </c>
      <c r="G18" s="88">
        <v>3719281155.8200016</v>
      </c>
      <c r="H18" s="88">
        <f t="shared" si="0"/>
        <v>8916547047.7800026</v>
      </c>
      <c r="I18" s="209">
        <f t="shared" si="1"/>
        <v>8916.5470477800027</v>
      </c>
    </row>
    <row r="19" spans="1:9" ht="15" x14ac:dyDescent="0.25">
      <c r="A19" s="7">
        <v>2014</v>
      </c>
      <c r="B19" s="88">
        <v>889682461.03000033</v>
      </c>
      <c r="C19" s="88">
        <v>557607616.26999998</v>
      </c>
      <c r="D19" s="88">
        <v>625458907.48999929</v>
      </c>
      <c r="E19" s="88">
        <v>1463521224.1100011</v>
      </c>
      <c r="F19" s="88">
        <v>420086094.83999974</v>
      </c>
      <c r="G19" s="88">
        <v>4122853397.7500048</v>
      </c>
      <c r="H19" s="88">
        <f t="shared" si="0"/>
        <v>8079209701.4900055</v>
      </c>
      <c r="I19" s="209">
        <f t="shared" si="1"/>
        <v>8079.2097014900055</v>
      </c>
    </row>
    <row r="20" spans="1:9" ht="15" x14ac:dyDescent="0.25">
      <c r="A20" s="7">
        <v>2015</v>
      </c>
      <c r="B20" s="88">
        <v>450720609.94000012</v>
      </c>
      <c r="C20" s="88">
        <v>669233734.78000033</v>
      </c>
      <c r="D20" s="88">
        <v>534697097.47999895</v>
      </c>
      <c r="E20" s="88">
        <v>1232816024.8499999</v>
      </c>
      <c r="F20" s="88">
        <v>382972373.1700002</v>
      </c>
      <c r="G20" s="88">
        <v>3599226251.0099983</v>
      </c>
      <c r="H20" s="88">
        <f t="shared" si="0"/>
        <v>6869666091.2299976</v>
      </c>
      <c r="I20" s="209">
        <f t="shared" si="1"/>
        <v>6869.6660912299976</v>
      </c>
    </row>
    <row r="21" spans="1:9" ht="15" x14ac:dyDescent="0.25">
      <c r="A21" s="7">
        <v>2016</v>
      </c>
      <c r="B21" s="88">
        <v>237703532.27000001</v>
      </c>
      <c r="C21" s="88">
        <v>387143433.51999998</v>
      </c>
      <c r="D21" s="88">
        <v>377551376.2899999</v>
      </c>
      <c r="E21" s="88">
        <v>1079252658.4899998</v>
      </c>
      <c r="F21" s="88">
        <v>349652787.1499998</v>
      </c>
      <c r="G21" s="88">
        <v>902845057.49999917</v>
      </c>
      <c r="H21" s="88">
        <f t="shared" si="0"/>
        <v>3334148845.2199984</v>
      </c>
      <c r="I21" s="209">
        <f t="shared" si="1"/>
        <v>3334.1488452199983</v>
      </c>
    </row>
    <row r="22" spans="1:9" ht="15" x14ac:dyDescent="0.25">
      <c r="A22" s="7">
        <v>2017</v>
      </c>
      <c r="B22" s="88">
        <v>288314529.44000012</v>
      </c>
      <c r="C22" s="88">
        <v>491458082.57000047</v>
      </c>
      <c r="D22" s="88">
        <v>495686430.17999989</v>
      </c>
      <c r="E22" s="88">
        <v>1587837378.2599983</v>
      </c>
      <c r="F22" s="88">
        <v>389701252.76999968</v>
      </c>
      <c r="G22" s="88">
        <v>721739161.80000007</v>
      </c>
      <c r="H22" s="88">
        <f t="shared" si="0"/>
        <v>3974736835.0199986</v>
      </c>
      <c r="I22" s="209">
        <f t="shared" si="1"/>
        <v>3974.7368350199986</v>
      </c>
    </row>
    <row r="23" spans="1:9" ht="15" x14ac:dyDescent="0.25">
      <c r="A23" s="7">
        <v>2018</v>
      </c>
      <c r="B23" s="88">
        <v>1425051440.4699998</v>
      </c>
      <c r="C23" s="88">
        <v>656187528.79000008</v>
      </c>
      <c r="D23" s="88">
        <v>430991600.36000031</v>
      </c>
      <c r="E23" s="88">
        <v>1079993174.7299998</v>
      </c>
      <c r="F23" s="88">
        <v>755185111.21000004</v>
      </c>
      <c r="G23" s="88">
        <v>607224592.74000001</v>
      </c>
      <c r="H23" s="88">
        <f t="shared" si="0"/>
        <v>4954633448.2999992</v>
      </c>
      <c r="I23" s="209">
        <f t="shared" si="1"/>
        <v>4954.6334482999991</v>
      </c>
    </row>
    <row r="24" spans="1:9" ht="15" x14ac:dyDescent="0.25">
      <c r="A24" s="7">
        <v>2019</v>
      </c>
      <c r="B24" s="88">
        <v>1337050021</v>
      </c>
      <c r="C24" s="88">
        <v>1039611189</v>
      </c>
      <c r="D24" s="88">
        <v>355394579.89999998</v>
      </c>
      <c r="E24" s="88">
        <v>1332676908</v>
      </c>
      <c r="F24" s="88">
        <v>1117881994</v>
      </c>
      <c r="G24" s="88">
        <v>720005678</v>
      </c>
      <c r="H24" s="88">
        <f t="shared" si="0"/>
        <v>5902620369.8999996</v>
      </c>
      <c r="I24" s="209">
        <f t="shared" si="1"/>
        <v>5902.6203698999998</v>
      </c>
    </row>
    <row r="25" spans="1:9" ht="15" x14ac:dyDescent="0.25">
      <c r="A25" s="7">
        <v>2020</v>
      </c>
      <c r="B25" s="88">
        <v>1431735521</v>
      </c>
      <c r="C25" s="88">
        <v>741526628</v>
      </c>
      <c r="D25" s="88">
        <v>215286136</v>
      </c>
      <c r="E25" s="88">
        <v>856591270</v>
      </c>
      <c r="F25" s="88">
        <v>389591504</v>
      </c>
      <c r="G25" s="88">
        <v>674442065</v>
      </c>
      <c r="H25" s="88">
        <f t="shared" si="0"/>
        <v>4309173124</v>
      </c>
      <c r="I25" s="209">
        <f t="shared" si="1"/>
        <v>4309.1731239999999</v>
      </c>
    </row>
    <row r="26" spans="1:9" ht="15" x14ac:dyDescent="0.25">
      <c r="A26" s="7">
        <v>2021</v>
      </c>
      <c r="B26" s="88">
        <v>1394735022</v>
      </c>
      <c r="C26" s="88">
        <v>737787832</v>
      </c>
      <c r="D26" s="88">
        <v>328981420</v>
      </c>
      <c r="E26" s="88">
        <v>1339325748</v>
      </c>
      <c r="F26" s="88">
        <v>597146964</v>
      </c>
      <c r="G26" s="88">
        <v>756728321</v>
      </c>
      <c r="H26" s="88">
        <f t="shared" si="0"/>
        <v>5154705307</v>
      </c>
      <c r="I26" s="209">
        <f t="shared" si="1"/>
        <v>5154.7053070000002</v>
      </c>
    </row>
    <row r="27" spans="1:9" ht="15" x14ac:dyDescent="0.25">
      <c r="A27" s="7">
        <v>2022</v>
      </c>
      <c r="B27" s="88">
        <v>1334995094</v>
      </c>
      <c r="C27" s="88">
        <v>683491812</v>
      </c>
      <c r="D27" s="88">
        <v>422821925</v>
      </c>
      <c r="E27" s="88">
        <v>1252432066</v>
      </c>
      <c r="F27" s="88">
        <v>931147940</v>
      </c>
      <c r="G27" s="88">
        <v>609705209</v>
      </c>
      <c r="H27" s="88">
        <f t="shared" si="0"/>
        <v>5234594046</v>
      </c>
      <c r="I27" s="209">
        <f t="shared" si="1"/>
        <v>5234.5940460000002</v>
      </c>
    </row>
    <row r="28" spans="1:9" ht="15" x14ac:dyDescent="0.25">
      <c r="A28" s="7">
        <v>2023</v>
      </c>
      <c r="B28" s="88">
        <v>1236526450</v>
      </c>
      <c r="C28" s="88">
        <v>854962191</v>
      </c>
      <c r="D28" s="88">
        <v>443170499</v>
      </c>
      <c r="E28" s="88">
        <v>1143261760</v>
      </c>
      <c r="F28" s="88">
        <v>928362003</v>
      </c>
      <c r="G28" s="88">
        <v>329806206</v>
      </c>
      <c r="H28" s="88">
        <f t="shared" si="0"/>
        <v>4936089109</v>
      </c>
      <c r="I28" s="209">
        <f t="shared" si="1"/>
        <v>4936.0891089999996</v>
      </c>
    </row>
    <row r="29" spans="1:9" s="212" customFormat="1" ht="15" x14ac:dyDescent="0.25">
      <c r="A29" s="210">
        <v>2024</v>
      </c>
      <c r="B29" s="211">
        <f>SUM(B30:B41)</f>
        <v>1097706005</v>
      </c>
      <c r="C29" s="211">
        <f t="shared" ref="C29:H29" si="2">SUM(C30:C41)</f>
        <v>978365906</v>
      </c>
      <c r="D29" s="211">
        <f t="shared" si="2"/>
        <v>567691184</v>
      </c>
      <c r="E29" s="211">
        <f t="shared" si="2"/>
        <v>1122379996</v>
      </c>
      <c r="F29" s="211">
        <f t="shared" si="2"/>
        <v>697684915</v>
      </c>
      <c r="G29" s="211">
        <f t="shared" si="2"/>
        <v>496890239</v>
      </c>
      <c r="H29" s="211">
        <f t="shared" si="2"/>
        <v>4960718245</v>
      </c>
      <c r="I29" s="209">
        <f t="shared" si="1"/>
        <v>4960.718245</v>
      </c>
    </row>
    <row r="30" spans="1:9" x14ac:dyDescent="0.2">
      <c r="A30" s="213" t="s">
        <v>350</v>
      </c>
      <c r="B30" s="88">
        <v>65050071</v>
      </c>
      <c r="C30" s="88">
        <v>48245606</v>
      </c>
      <c r="D30" s="88">
        <v>31215165</v>
      </c>
      <c r="E30" s="88">
        <v>60925789</v>
      </c>
      <c r="F30" s="88">
        <v>43534246</v>
      </c>
      <c r="G30" s="88">
        <v>43203527</v>
      </c>
      <c r="H30" s="88">
        <f t="shared" si="0"/>
        <v>292174404</v>
      </c>
      <c r="I30" s="214"/>
    </row>
    <row r="31" spans="1:9" x14ac:dyDescent="0.2">
      <c r="A31" s="213" t="s">
        <v>592</v>
      </c>
      <c r="B31" s="88">
        <v>79746929</v>
      </c>
      <c r="C31" s="88">
        <v>64894141</v>
      </c>
      <c r="D31" s="88">
        <v>32101232</v>
      </c>
      <c r="E31" s="88">
        <v>81028888</v>
      </c>
      <c r="F31" s="88">
        <v>50747316</v>
      </c>
      <c r="G31" s="88">
        <v>55308305</v>
      </c>
      <c r="H31" s="88">
        <f t="shared" si="0"/>
        <v>363826811</v>
      </c>
      <c r="I31" s="214"/>
    </row>
    <row r="32" spans="1:9" x14ac:dyDescent="0.2">
      <c r="A32" s="213" t="s">
        <v>702</v>
      </c>
      <c r="B32" s="88">
        <v>68058716</v>
      </c>
      <c r="C32" s="88">
        <v>66202682</v>
      </c>
      <c r="D32" s="88">
        <v>41913498</v>
      </c>
      <c r="E32" s="88">
        <v>77875559</v>
      </c>
      <c r="F32" s="88">
        <v>66766455</v>
      </c>
      <c r="G32" s="88">
        <v>24144781</v>
      </c>
      <c r="H32" s="88">
        <f t="shared" si="0"/>
        <v>344961691</v>
      </c>
      <c r="I32" s="214"/>
    </row>
    <row r="33" spans="1:9" x14ac:dyDescent="0.2">
      <c r="A33" s="213" t="s">
        <v>712</v>
      </c>
      <c r="B33" s="88">
        <v>71463603</v>
      </c>
      <c r="C33" s="88">
        <v>59252115</v>
      </c>
      <c r="D33" s="88">
        <v>41542797</v>
      </c>
      <c r="E33" s="88">
        <v>65010805</v>
      </c>
      <c r="F33" s="88">
        <v>45393037</v>
      </c>
      <c r="G33" s="88">
        <v>46159514</v>
      </c>
      <c r="H33" s="88">
        <f t="shared" si="0"/>
        <v>328821871</v>
      </c>
      <c r="I33" s="214"/>
    </row>
    <row r="34" spans="1:9" x14ac:dyDescent="0.2">
      <c r="A34" s="213" t="s">
        <v>717</v>
      </c>
      <c r="B34" s="88">
        <v>93809598</v>
      </c>
      <c r="C34" s="88">
        <v>104240760</v>
      </c>
      <c r="D34" s="88">
        <v>45137598</v>
      </c>
      <c r="E34" s="88">
        <v>85563406</v>
      </c>
      <c r="F34" s="88">
        <v>52357512</v>
      </c>
      <c r="G34" s="88">
        <v>33809037</v>
      </c>
      <c r="H34" s="88">
        <f t="shared" si="0"/>
        <v>414917911</v>
      </c>
      <c r="I34" s="214"/>
    </row>
    <row r="35" spans="1:9" x14ac:dyDescent="0.2">
      <c r="A35" s="213" t="s">
        <v>740</v>
      </c>
      <c r="B35" s="88">
        <v>77598006</v>
      </c>
      <c r="C35" s="88">
        <v>53073346</v>
      </c>
      <c r="D35" s="88">
        <v>50647904</v>
      </c>
      <c r="E35" s="88">
        <v>85661475</v>
      </c>
      <c r="F35" s="88">
        <v>68571664</v>
      </c>
      <c r="G35" s="88">
        <v>44491811</v>
      </c>
      <c r="H35" s="88">
        <f t="shared" si="0"/>
        <v>380044206</v>
      </c>
      <c r="I35" s="214"/>
    </row>
    <row r="36" spans="1:9" x14ac:dyDescent="0.2">
      <c r="A36" s="213" t="s">
        <v>748</v>
      </c>
      <c r="B36" s="88">
        <v>94979985</v>
      </c>
      <c r="C36" s="88">
        <v>81051409</v>
      </c>
      <c r="D36" s="88">
        <v>44218245</v>
      </c>
      <c r="E36" s="88">
        <v>83041146</v>
      </c>
      <c r="F36" s="88">
        <v>47824492</v>
      </c>
      <c r="G36" s="88">
        <v>44476596</v>
      </c>
      <c r="H36" s="88">
        <f t="shared" si="0"/>
        <v>395591873</v>
      </c>
      <c r="I36" s="214"/>
    </row>
    <row r="37" spans="1:9" x14ac:dyDescent="0.2">
      <c r="A37" s="213" t="s">
        <v>753</v>
      </c>
      <c r="B37" s="88">
        <v>98183064</v>
      </c>
      <c r="C37" s="88">
        <v>60379132</v>
      </c>
      <c r="D37" s="88">
        <v>52905589</v>
      </c>
      <c r="E37" s="88">
        <v>95102635</v>
      </c>
      <c r="F37" s="88">
        <v>65326013</v>
      </c>
      <c r="G37" s="88">
        <v>36334753</v>
      </c>
      <c r="H37" s="88">
        <f t="shared" si="0"/>
        <v>408231186</v>
      </c>
      <c r="I37" s="214"/>
    </row>
    <row r="38" spans="1:9" x14ac:dyDescent="0.2">
      <c r="A38" s="213" t="s">
        <v>758</v>
      </c>
      <c r="B38" s="88">
        <v>104004994</v>
      </c>
      <c r="C38" s="88">
        <v>66416533</v>
      </c>
      <c r="D38" s="88">
        <v>53342862</v>
      </c>
      <c r="E38" s="88">
        <v>102927609</v>
      </c>
      <c r="F38" s="88">
        <v>60794296</v>
      </c>
      <c r="G38" s="88">
        <v>33921339</v>
      </c>
      <c r="H38" s="88">
        <f t="shared" si="0"/>
        <v>421407633</v>
      </c>
      <c r="I38" s="214"/>
    </row>
    <row r="39" spans="1:9" x14ac:dyDescent="0.2">
      <c r="A39" s="213" t="s">
        <v>763</v>
      </c>
      <c r="B39" s="88">
        <v>98443185</v>
      </c>
      <c r="C39" s="88">
        <v>80030007</v>
      </c>
      <c r="D39" s="88">
        <v>46548005</v>
      </c>
      <c r="E39" s="88">
        <v>99336174</v>
      </c>
      <c r="F39" s="88">
        <v>60400153</v>
      </c>
      <c r="G39" s="88">
        <v>31731849</v>
      </c>
      <c r="H39" s="88">
        <f t="shared" si="0"/>
        <v>416489373</v>
      </c>
      <c r="I39" s="214"/>
    </row>
    <row r="40" spans="1:9" x14ac:dyDescent="0.2">
      <c r="A40" s="213" t="s">
        <v>767</v>
      </c>
      <c r="B40" s="88">
        <v>101617560</v>
      </c>
      <c r="C40" s="88">
        <v>88397306</v>
      </c>
      <c r="D40" s="88">
        <v>51549204</v>
      </c>
      <c r="E40" s="88">
        <v>93753503</v>
      </c>
      <c r="F40" s="88">
        <v>59385576</v>
      </c>
      <c r="G40" s="88">
        <v>30301976</v>
      </c>
      <c r="H40" s="88">
        <f t="shared" si="0"/>
        <v>425005125</v>
      </c>
      <c r="I40" s="214"/>
    </row>
    <row r="41" spans="1:9" x14ac:dyDescent="0.2">
      <c r="A41" s="213" t="s">
        <v>790</v>
      </c>
      <c r="B41" s="88">
        <v>144750294</v>
      </c>
      <c r="C41" s="88">
        <v>206182869</v>
      </c>
      <c r="D41" s="88">
        <v>76569085</v>
      </c>
      <c r="E41" s="88">
        <v>192153007</v>
      </c>
      <c r="F41" s="88">
        <v>76584155</v>
      </c>
      <c r="G41" s="88">
        <v>73006751</v>
      </c>
      <c r="H41" s="88">
        <f t="shared" si="0"/>
        <v>769246161</v>
      </c>
      <c r="I41" s="214"/>
    </row>
    <row r="42" spans="1:9" x14ac:dyDescent="0.2">
      <c r="A42" s="213"/>
      <c r="B42" s="88"/>
      <c r="C42" s="88"/>
      <c r="D42" s="88"/>
      <c r="E42" s="88"/>
      <c r="F42" s="88"/>
      <c r="G42" s="88"/>
      <c r="H42" s="88"/>
      <c r="I42" s="214"/>
    </row>
    <row r="43" spans="1:9" x14ac:dyDescent="0.2">
      <c r="A43" s="1028" t="s">
        <v>783</v>
      </c>
      <c r="B43" s="1028"/>
      <c r="C43" s="1028"/>
      <c r="D43" s="1028"/>
      <c r="E43" s="1028"/>
      <c r="F43" s="1028"/>
      <c r="G43" s="1028"/>
      <c r="H43" s="1028"/>
    </row>
    <row r="44" spans="1:9" x14ac:dyDescent="0.2">
      <c r="A44" s="7" t="s">
        <v>784</v>
      </c>
      <c r="B44" s="215">
        <v>160966235</v>
      </c>
      <c r="C44" s="215">
        <v>185443179</v>
      </c>
      <c r="D44" s="215">
        <v>47290054</v>
      </c>
      <c r="E44" s="215">
        <v>161351307</v>
      </c>
      <c r="F44" s="215">
        <v>138941156</v>
      </c>
      <c r="G44" s="215">
        <v>43928247</v>
      </c>
      <c r="H44" s="215">
        <f>SUM(B44:G44)</f>
        <v>737920178</v>
      </c>
    </row>
    <row r="45" spans="1:9" x14ac:dyDescent="0.2">
      <c r="A45" s="7" t="s">
        <v>785</v>
      </c>
      <c r="B45" s="215">
        <v>144750294</v>
      </c>
      <c r="C45" s="215">
        <v>206182869</v>
      </c>
      <c r="D45" s="215">
        <v>76569085</v>
      </c>
      <c r="E45" s="215">
        <v>192153007</v>
      </c>
      <c r="F45" s="215">
        <v>76584155</v>
      </c>
      <c r="G45" s="215">
        <v>73006751</v>
      </c>
      <c r="H45" s="215">
        <f>SUM(B45:G45)</f>
        <v>769246161</v>
      </c>
    </row>
    <row r="46" spans="1:9" x14ac:dyDescent="0.2">
      <c r="A46" s="216" t="s">
        <v>351</v>
      </c>
      <c r="B46" s="217">
        <f t="shared" ref="B46:H46" si="3">B45/B44-1</f>
        <v>-0.10074125794145583</v>
      </c>
      <c r="C46" s="217">
        <f t="shared" si="3"/>
        <v>0.11183851631447705</v>
      </c>
      <c r="D46" s="217">
        <f t="shared" si="3"/>
        <v>0.61913718685963004</v>
      </c>
      <c r="E46" s="217">
        <f t="shared" si="3"/>
        <v>0.19089836068077215</v>
      </c>
      <c r="F46" s="217">
        <f t="shared" si="3"/>
        <v>-0.4488015127785463</v>
      </c>
      <c r="G46" s="217">
        <f t="shared" si="3"/>
        <v>0.66195457332954799</v>
      </c>
      <c r="H46" s="217">
        <f t="shared" si="3"/>
        <v>4.2451723010073383E-2</v>
      </c>
    </row>
    <row r="47" spans="1:9" x14ac:dyDescent="0.2">
      <c r="A47" s="110"/>
      <c r="B47" s="761"/>
      <c r="C47" s="761"/>
      <c r="D47" s="761"/>
      <c r="E47" s="761"/>
      <c r="F47" s="761"/>
      <c r="G47" s="761"/>
      <c r="H47" s="761"/>
    </row>
    <row r="48" spans="1:9" x14ac:dyDescent="0.2">
      <c r="A48" s="1028" t="s">
        <v>791</v>
      </c>
      <c r="B48" s="1028"/>
      <c r="C48" s="1028"/>
      <c r="D48" s="1028"/>
      <c r="E48" s="1028"/>
      <c r="F48" s="1028"/>
      <c r="G48" s="1028"/>
      <c r="H48" s="1028"/>
    </row>
    <row r="49" spans="1:8" x14ac:dyDescent="0.2">
      <c r="A49" s="7" t="s">
        <v>787</v>
      </c>
      <c r="B49" s="215">
        <v>1236526450</v>
      </c>
      <c r="C49" s="215">
        <v>854962191</v>
      </c>
      <c r="D49" s="215">
        <v>443170499</v>
      </c>
      <c r="E49" s="215">
        <v>1143261760</v>
      </c>
      <c r="F49" s="215">
        <v>928362003</v>
      </c>
      <c r="G49" s="215">
        <v>329806206</v>
      </c>
      <c r="H49" s="215">
        <f>SUM(B49:G49)</f>
        <v>4936089109</v>
      </c>
    </row>
    <row r="50" spans="1:8" x14ac:dyDescent="0.2">
      <c r="A50" s="7" t="s">
        <v>788</v>
      </c>
      <c r="B50" s="215">
        <v>1097706005</v>
      </c>
      <c r="C50" s="215">
        <v>978365906</v>
      </c>
      <c r="D50" s="215">
        <v>567691184</v>
      </c>
      <c r="E50" s="215">
        <v>1122379996</v>
      </c>
      <c r="F50" s="215">
        <v>697684915</v>
      </c>
      <c r="G50" s="215">
        <v>496890239</v>
      </c>
      <c r="H50" s="215">
        <f>SUM(B50:G50)</f>
        <v>4960718245</v>
      </c>
    </row>
    <row r="51" spans="1:8" x14ac:dyDescent="0.2">
      <c r="A51" s="216" t="s">
        <v>351</v>
      </c>
      <c r="B51" s="217">
        <f t="shared" ref="B51:H51" si="4">B50/B49-1</f>
        <v>-0.11226645819019887</v>
      </c>
      <c r="C51" s="217">
        <f t="shared" si="4"/>
        <v>0.14433821319707918</v>
      </c>
      <c r="D51" s="217">
        <f t="shared" si="4"/>
        <v>0.28097692712167643</v>
      </c>
      <c r="E51" s="217">
        <f t="shared" si="4"/>
        <v>-1.8265076932162949E-2</v>
      </c>
      <c r="F51" s="217">
        <f t="shared" si="4"/>
        <v>-0.24847751981938881</v>
      </c>
      <c r="G51" s="217">
        <f t="shared" si="4"/>
        <v>0.50661276216251672</v>
      </c>
      <c r="H51" s="217">
        <f t="shared" si="4"/>
        <v>4.9896052231095389E-3</v>
      </c>
    </row>
    <row r="53" spans="1:8" x14ac:dyDescent="0.2">
      <c r="A53" s="1028" t="s">
        <v>352</v>
      </c>
      <c r="B53" s="1028"/>
      <c r="C53" s="1028"/>
      <c r="D53" s="1028"/>
      <c r="E53" s="1028"/>
      <c r="F53" s="1028"/>
      <c r="G53" s="1028"/>
      <c r="H53" s="1028"/>
    </row>
    <row r="54" spans="1:8" x14ac:dyDescent="0.2">
      <c r="A54" s="7" t="s">
        <v>768</v>
      </c>
      <c r="B54" s="218">
        <v>101617560</v>
      </c>
      <c r="C54" s="218">
        <v>88397306</v>
      </c>
      <c r="D54" s="218">
        <v>51549204</v>
      </c>
      <c r="E54" s="218">
        <v>93753503</v>
      </c>
      <c r="F54" s="218">
        <v>59385576</v>
      </c>
      <c r="G54" s="218">
        <v>30301976</v>
      </c>
      <c r="H54" s="88">
        <f t="shared" ref="H54:H55" si="5">SUM(B54:G54)</f>
        <v>425005125</v>
      </c>
    </row>
    <row r="55" spans="1:8" x14ac:dyDescent="0.2">
      <c r="A55" s="7" t="s">
        <v>785</v>
      </c>
      <c r="B55" s="218">
        <v>144750294</v>
      </c>
      <c r="C55" s="218">
        <v>206182869</v>
      </c>
      <c r="D55" s="218">
        <v>76569085</v>
      </c>
      <c r="E55" s="218">
        <v>192153007</v>
      </c>
      <c r="F55" s="218">
        <v>76584155</v>
      </c>
      <c r="G55" s="218">
        <v>73006751</v>
      </c>
      <c r="H55" s="88">
        <f t="shared" si="5"/>
        <v>769246161</v>
      </c>
    </row>
    <row r="56" spans="1:8" x14ac:dyDescent="0.2">
      <c r="A56" s="216" t="s">
        <v>351</v>
      </c>
      <c r="B56" s="217">
        <f t="shared" ref="B56:H56" si="6">B55/B54-1</f>
        <v>0.42446142182512547</v>
      </c>
      <c r="C56" s="217">
        <f t="shared" si="6"/>
        <v>1.3324564778026153</v>
      </c>
      <c r="D56" s="217">
        <f t="shared" si="6"/>
        <v>0.4853592113662899</v>
      </c>
      <c r="E56" s="217">
        <f t="shared" si="6"/>
        <v>1.0495554923425101</v>
      </c>
      <c r="F56" s="217">
        <f t="shared" si="6"/>
        <v>0.28960869218478247</v>
      </c>
      <c r="G56" s="217">
        <f t="shared" si="6"/>
        <v>1.4093066075954916</v>
      </c>
      <c r="H56" s="217">
        <f t="shared" si="6"/>
        <v>0.8099691409603591</v>
      </c>
    </row>
    <row r="57" spans="1:8" ht="36.6" customHeight="1" x14ac:dyDescent="0.2">
      <c r="A57" s="1029" t="s">
        <v>392</v>
      </c>
      <c r="B57" s="1030"/>
      <c r="C57" s="1030"/>
      <c r="D57" s="1030"/>
      <c r="E57" s="1030"/>
      <c r="F57" s="1030"/>
      <c r="G57" s="1030"/>
      <c r="H57" s="1030"/>
    </row>
    <row r="58" spans="1:8" ht="21" customHeight="1" x14ac:dyDescent="0.2"/>
    <row r="61" spans="1:8" ht="47.25" customHeight="1" x14ac:dyDescent="0.2"/>
    <row r="62" spans="1:8" ht="22.5" customHeight="1" x14ac:dyDescent="0.2"/>
    <row r="64" spans="1:8" x14ac:dyDescent="0.2">
      <c r="A64" s="6"/>
    </row>
    <row r="66" spans="1:8" ht="43.5" customHeight="1" x14ac:dyDescent="0.2">
      <c r="A66" s="1000" t="s">
        <v>804</v>
      </c>
      <c r="B66" s="1000"/>
      <c r="C66" s="1000"/>
      <c r="D66" s="1000"/>
      <c r="E66" s="1000"/>
      <c r="F66" s="1000"/>
      <c r="G66" s="219"/>
      <c r="H66" s="219"/>
    </row>
  </sheetData>
  <mergeCells count="5">
    <mergeCell ref="A43:H43"/>
    <mergeCell ref="A48:H48"/>
    <mergeCell ref="A53:H53"/>
    <mergeCell ref="A57:H57"/>
    <mergeCell ref="A66:F66"/>
  </mergeCells>
  <pageMargins left="0.7" right="0.7" top="0.75" bottom="0.75" header="0.3" footer="0.3"/>
  <pageSetup paperSize="9" scale="71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B6C557-6AFF-4DBC-982A-135CAB7B0A3B}">
  <sheetPr codeName="Hoja13">
    <tabColor rgb="FF002060"/>
    <pageSetUpPr fitToPage="1"/>
  </sheetPr>
  <dimension ref="A1:M130"/>
  <sheetViews>
    <sheetView showGridLines="0" view="pageBreakPreview" zoomScaleNormal="100" zoomScaleSheetLayoutView="100" workbookViewId="0"/>
  </sheetViews>
  <sheetFormatPr baseColWidth="10" defaultColWidth="11.42578125" defaultRowHeight="12.75" x14ac:dyDescent="0.2"/>
  <cols>
    <col min="1" max="1" width="53.5703125" style="6" bestFit="1" customWidth="1"/>
    <col min="2" max="3" width="14.140625" style="6" customWidth="1"/>
    <col min="4" max="4" width="11.85546875" style="10" customWidth="1"/>
    <col min="5" max="5" width="15.7109375" style="6" customWidth="1"/>
    <col min="6" max="6" width="15.42578125" style="6" customWidth="1"/>
    <col min="7" max="7" width="11.85546875" style="10" customWidth="1"/>
    <col min="8" max="8" width="9.140625" style="9" bestFit="1" customWidth="1"/>
    <col min="9" max="9" width="3.140625" style="9" customWidth="1"/>
    <col min="10" max="10" width="14.42578125" style="9" bestFit="1" customWidth="1"/>
    <col min="11" max="11" width="12" style="9" bestFit="1" customWidth="1"/>
    <col min="12" max="13" width="13.42578125" style="9" bestFit="1" customWidth="1"/>
    <col min="14" max="16384" width="11.42578125" style="9"/>
  </cols>
  <sheetData>
    <row r="1" spans="1:8" s="212" customFormat="1" ht="14.25" customHeight="1" x14ac:dyDescent="0.25">
      <c r="A1" s="220" t="s">
        <v>736</v>
      </c>
      <c r="D1" s="221"/>
      <c r="G1" s="221"/>
      <c r="H1" s="221"/>
    </row>
    <row r="2" spans="1:8" s="212" customFormat="1" ht="14.25" customHeight="1" x14ac:dyDescent="0.25">
      <c r="A2" s="222" t="s">
        <v>387</v>
      </c>
      <c r="D2" s="221"/>
      <c r="G2" s="221"/>
      <c r="H2" s="221"/>
    </row>
    <row r="3" spans="1:8" s="212" customFormat="1" ht="14.25" customHeight="1" x14ac:dyDescent="0.25">
      <c r="A3" s="223"/>
      <c r="D3" s="221"/>
      <c r="G3" s="221"/>
      <c r="H3" s="221"/>
    </row>
    <row r="4" spans="1:8" s="212" customFormat="1" ht="14.25" customHeight="1" thickBot="1" x14ac:dyDescent="0.3">
      <c r="A4" s="224" t="s">
        <v>393</v>
      </c>
      <c r="D4" s="221"/>
      <c r="G4" s="221"/>
      <c r="H4" s="221"/>
    </row>
    <row r="5" spans="1:8" s="226" customFormat="1" ht="14.25" customHeight="1" thickBot="1" x14ac:dyDescent="0.3">
      <c r="A5" s="225"/>
      <c r="B5" s="1031" t="s">
        <v>794</v>
      </c>
      <c r="C5" s="1032"/>
      <c r="D5" s="1032"/>
      <c r="E5" s="1031" t="s">
        <v>805</v>
      </c>
      <c r="F5" s="1032"/>
      <c r="G5" s="1032"/>
      <c r="H5" s="585"/>
    </row>
    <row r="6" spans="1:8" s="226" customFormat="1" ht="14.25" customHeight="1" thickBot="1" x14ac:dyDescent="0.3">
      <c r="A6" s="227" t="s">
        <v>208</v>
      </c>
      <c r="B6" s="228">
        <v>2023</v>
      </c>
      <c r="C6" s="229">
        <v>2024</v>
      </c>
      <c r="D6" s="230" t="s">
        <v>351</v>
      </c>
      <c r="E6" s="228">
        <v>2023</v>
      </c>
      <c r="F6" s="229">
        <v>2024</v>
      </c>
      <c r="G6" s="230" t="s">
        <v>351</v>
      </c>
      <c r="H6" s="586" t="s">
        <v>353</v>
      </c>
    </row>
    <row r="7" spans="1:8" s="212" customFormat="1" ht="14.25" customHeight="1" x14ac:dyDescent="0.25">
      <c r="A7" s="762" t="s">
        <v>289</v>
      </c>
      <c r="B7" s="205">
        <v>119365431</v>
      </c>
      <c r="C7" s="231">
        <v>178973550</v>
      </c>
      <c r="D7" s="232">
        <f>C7/B7-1</f>
        <v>0.49937505775855651</v>
      </c>
      <c r="E7" s="205">
        <v>703516213</v>
      </c>
      <c r="F7" s="231">
        <v>759671647</v>
      </c>
      <c r="G7" s="232">
        <f t="shared" ref="G7:G28" si="0">F7/E7-1</f>
        <v>7.9821094329207698E-2</v>
      </c>
      <c r="H7" s="233">
        <f t="shared" ref="H7:H28" si="1">+F7/$F$30</f>
        <v>0.15313743080766321</v>
      </c>
    </row>
    <row r="8" spans="1:8" s="212" customFormat="1" ht="14.25" customHeight="1" x14ac:dyDescent="0.25">
      <c r="A8" s="763" t="s">
        <v>283</v>
      </c>
      <c r="B8" s="205">
        <v>84011731</v>
      </c>
      <c r="C8" s="231">
        <v>114456977</v>
      </c>
      <c r="D8" s="232">
        <f t="shared" ref="D8:D28" si="2">C8/B8-1</f>
        <v>0.36239279488241949</v>
      </c>
      <c r="E8" s="205">
        <v>851806619</v>
      </c>
      <c r="F8" s="231">
        <v>706373343</v>
      </c>
      <c r="G8" s="232">
        <f t="shared" si="0"/>
        <v>-0.1707350855887162</v>
      </c>
      <c r="H8" s="233">
        <f t="shared" si="1"/>
        <v>0.14239336082269272</v>
      </c>
    </row>
    <row r="9" spans="1:8" s="212" customFormat="1" ht="14.25" customHeight="1" x14ac:dyDescent="0.25">
      <c r="A9" s="763" t="s">
        <v>279</v>
      </c>
      <c r="B9" s="205">
        <v>51386116</v>
      </c>
      <c r="C9" s="231">
        <v>72085040</v>
      </c>
      <c r="D9" s="232">
        <f t="shared" si="2"/>
        <v>0.40281160771131264</v>
      </c>
      <c r="E9" s="205">
        <v>430138464</v>
      </c>
      <c r="F9" s="231">
        <v>538811401</v>
      </c>
      <c r="G9" s="232">
        <f t="shared" si="0"/>
        <v>0.25264640597219401</v>
      </c>
      <c r="H9" s="233">
        <f t="shared" si="1"/>
        <v>0.10861560249729522</v>
      </c>
    </row>
    <row r="10" spans="1:8" s="212" customFormat="1" ht="14.25" customHeight="1" x14ac:dyDescent="0.25">
      <c r="A10" s="762" t="s">
        <v>385</v>
      </c>
      <c r="B10" s="205">
        <v>49708348</v>
      </c>
      <c r="C10" s="231">
        <v>46561934</v>
      </c>
      <c r="D10" s="232">
        <f t="shared" si="2"/>
        <v>-6.3297496830914568E-2</v>
      </c>
      <c r="E10" s="205">
        <v>276580312</v>
      </c>
      <c r="F10" s="231">
        <v>427800780</v>
      </c>
      <c r="G10" s="232">
        <f t="shared" si="0"/>
        <v>0.54675065953356805</v>
      </c>
      <c r="H10" s="233">
        <f t="shared" si="1"/>
        <v>8.6237669400230171E-2</v>
      </c>
    </row>
    <row r="11" spans="1:8" s="212" customFormat="1" ht="14.25" customHeight="1" x14ac:dyDescent="0.25">
      <c r="A11" s="763" t="s">
        <v>285</v>
      </c>
      <c r="B11" s="205">
        <v>88386591</v>
      </c>
      <c r="C11" s="231">
        <v>77153655</v>
      </c>
      <c r="D11" s="232">
        <f t="shared" si="2"/>
        <v>-0.12708868927867123</v>
      </c>
      <c r="E11" s="205">
        <v>443387179</v>
      </c>
      <c r="F11" s="231">
        <v>418649377</v>
      </c>
      <c r="G11" s="232">
        <f t="shared" si="0"/>
        <v>-5.5792776994122328E-2</v>
      </c>
      <c r="H11" s="233">
        <f t="shared" si="1"/>
        <v>8.4392895609817081E-2</v>
      </c>
    </row>
    <row r="12" spans="1:8" s="212" customFormat="1" ht="14.25" customHeight="1" x14ac:dyDescent="0.25">
      <c r="A12" s="764" t="s">
        <v>277</v>
      </c>
      <c r="B12" s="205">
        <v>38308757</v>
      </c>
      <c r="C12" s="231">
        <v>46694503</v>
      </c>
      <c r="D12" s="232">
        <f t="shared" si="2"/>
        <v>0.21889893216843337</v>
      </c>
      <c r="E12" s="205">
        <v>354540175</v>
      </c>
      <c r="F12" s="231">
        <v>412658263</v>
      </c>
      <c r="G12" s="232">
        <f t="shared" si="0"/>
        <v>0.1639252533228428</v>
      </c>
      <c r="H12" s="233">
        <f t="shared" si="1"/>
        <v>8.3185184608282461E-2</v>
      </c>
    </row>
    <row r="13" spans="1:8" s="212" customFormat="1" ht="14.25" customHeight="1" x14ac:dyDescent="0.25">
      <c r="A13" s="763" t="s">
        <v>292</v>
      </c>
      <c r="B13" s="205">
        <v>27563390</v>
      </c>
      <c r="C13" s="231">
        <v>30176693</v>
      </c>
      <c r="D13" s="232">
        <f t="shared" si="2"/>
        <v>9.4810652826085695E-2</v>
      </c>
      <c r="E13" s="205">
        <v>275587542</v>
      </c>
      <c r="F13" s="231">
        <v>301372832</v>
      </c>
      <c r="G13" s="232">
        <f t="shared" si="0"/>
        <v>9.3564788208024385E-2</v>
      </c>
      <c r="H13" s="233">
        <f t="shared" si="1"/>
        <v>6.0751854291212624E-2</v>
      </c>
    </row>
    <row r="14" spans="1:8" s="212" customFormat="1" ht="14.25" customHeight="1" x14ac:dyDescent="0.25">
      <c r="A14" s="764" t="s">
        <v>298</v>
      </c>
      <c r="B14" s="205">
        <v>58524233</v>
      </c>
      <c r="C14" s="231">
        <v>27592946</v>
      </c>
      <c r="D14" s="232">
        <f t="shared" si="2"/>
        <v>-0.52852101453426992</v>
      </c>
      <c r="E14" s="205">
        <v>283072120</v>
      </c>
      <c r="F14" s="231">
        <v>247994306</v>
      </c>
      <c r="G14" s="232">
        <f t="shared" si="0"/>
        <v>-0.12391829333104232</v>
      </c>
      <c r="H14" s="233">
        <f t="shared" si="1"/>
        <v>4.9991612857665936E-2</v>
      </c>
    </row>
    <row r="15" spans="1:8" s="212" customFormat="1" ht="14.25" customHeight="1" x14ac:dyDescent="0.25">
      <c r="A15" s="764" t="s">
        <v>297</v>
      </c>
      <c r="B15" s="205">
        <v>70166352</v>
      </c>
      <c r="C15" s="231">
        <v>45481065</v>
      </c>
      <c r="D15" s="232">
        <f t="shared" si="2"/>
        <v>-0.351810893631751</v>
      </c>
      <c r="E15" s="205">
        <v>269010994</v>
      </c>
      <c r="F15" s="231">
        <v>246603301</v>
      </c>
      <c r="G15" s="232">
        <f t="shared" si="0"/>
        <v>-8.3296569656182928E-2</v>
      </c>
      <c r="H15" s="233">
        <f t="shared" si="1"/>
        <v>4.9711208905798276E-2</v>
      </c>
    </row>
    <row r="16" spans="1:8" s="212" customFormat="1" ht="14.25" customHeight="1" x14ac:dyDescent="0.25">
      <c r="A16" s="764" t="s">
        <v>280</v>
      </c>
      <c r="B16" s="205">
        <v>63232621</v>
      </c>
      <c r="C16" s="231">
        <v>26587586</v>
      </c>
      <c r="D16" s="232">
        <f t="shared" si="2"/>
        <v>-0.57952737717451253</v>
      </c>
      <c r="E16" s="205">
        <v>451790639</v>
      </c>
      <c r="F16" s="231">
        <v>205426908</v>
      </c>
      <c r="G16" s="232">
        <f t="shared" si="0"/>
        <v>-0.545305081011207</v>
      </c>
      <c r="H16" s="233">
        <f t="shared" si="1"/>
        <v>4.1410718741596256E-2</v>
      </c>
    </row>
    <row r="17" spans="1:8" s="212" customFormat="1" ht="14.25" customHeight="1" x14ac:dyDescent="0.25">
      <c r="A17" s="764" t="s">
        <v>288</v>
      </c>
      <c r="B17" s="205">
        <v>20800742</v>
      </c>
      <c r="C17" s="231">
        <v>23237870</v>
      </c>
      <c r="D17" s="232">
        <f t="shared" si="2"/>
        <v>0.11716543573301386</v>
      </c>
      <c r="E17" s="205">
        <v>135283939</v>
      </c>
      <c r="F17" s="231">
        <v>169859364</v>
      </c>
      <c r="G17" s="232">
        <f t="shared" si="0"/>
        <v>0.25557671705582141</v>
      </c>
      <c r="H17" s="233">
        <f t="shared" si="1"/>
        <v>3.4240881181108081E-2</v>
      </c>
    </row>
    <row r="18" spans="1:8" s="212" customFormat="1" ht="14.25" customHeight="1" x14ac:dyDescent="0.25">
      <c r="A18" s="764" t="s">
        <v>293</v>
      </c>
      <c r="B18" s="205">
        <v>14012717</v>
      </c>
      <c r="C18" s="231">
        <v>17764668</v>
      </c>
      <c r="D18" s="232">
        <f t="shared" si="2"/>
        <v>0.26775328439159951</v>
      </c>
      <c r="E18" s="205">
        <v>110961604</v>
      </c>
      <c r="F18" s="231">
        <v>148542645</v>
      </c>
      <c r="G18" s="232">
        <f t="shared" si="0"/>
        <v>0.3386850914664139</v>
      </c>
      <c r="H18" s="233">
        <f t="shared" si="1"/>
        <v>2.9943777828889778E-2</v>
      </c>
    </row>
    <row r="19" spans="1:8" s="212" customFormat="1" ht="14.25" customHeight="1" x14ac:dyDescent="0.25">
      <c r="A19" s="764" t="s">
        <v>278</v>
      </c>
      <c r="B19" s="205">
        <v>8589923</v>
      </c>
      <c r="C19" s="231">
        <v>20773916</v>
      </c>
      <c r="D19" s="232">
        <f t="shared" si="2"/>
        <v>1.4184053803509067</v>
      </c>
      <c r="E19" s="205">
        <v>133953767</v>
      </c>
      <c r="F19" s="231">
        <v>135370003</v>
      </c>
      <c r="G19" s="232">
        <f t="shared" si="0"/>
        <v>1.0572573147569653E-2</v>
      </c>
      <c r="H19" s="233">
        <f t="shared" si="1"/>
        <v>2.7288387752407009E-2</v>
      </c>
    </row>
    <row r="20" spans="1:8" s="212" customFormat="1" ht="14.25" customHeight="1" x14ac:dyDescent="0.25">
      <c r="A20" s="764" t="s">
        <v>290</v>
      </c>
      <c r="B20" s="205">
        <v>18656429</v>
      </c>
      <c r="C20" s="231">
        <v>18222258</v>
      </c>
      <c r="D20" s="232">
        <f t="shared" si="2"/>
        <v>-2.3271924117954201E-2</v>
      </c>
      <c r="E20" s="205">
        <v>119652834</v>
      </c>
      <c r="F20" s="231">
        <v>110813747</v>
      </c>
      <c r="G20" s="232">
        <f t="shared" si="0"/>
        <v>-7.3872775967847137E-2</v>
      </c>
      <c r="H20" s="233">
        <f t="shared" si="1"/>
        <v>2.2338246505269922E-2</v>
      </c>
    </row>
    <row r="21" spans="1:8" s="212" customFormat="1" ht="14.25" customHeight="1" x14ac:dyDescent="0.25">
      <c r="A21" s="764" t="s">
        <v>296</v>
      </c>
      <c r="B21" s="205">
        <v>4716014</v>
      </c>
      <c r="C21" s="231">
        <v>8268866</v>
      </c>
      <c r="D21" s="232">
        <f t="shared" si="2"/>
        <v>0.75335908672026841</v>
      </c>
      <c r="E21" s="205">
        <v>39279860</v>
      </c>
      <c r="F21" s="231">
        <v>56356485</v>
      </c>
      <c r="G21" s="232">
        <f t="shared" si="0"/>
        <v>0.43474251181139656</v>
      </c>
      <c r="H21" s="233">
        <f t="shared" si="1"/>
        <v>1.1360549464143171E-2</v>
      </c>
    </row>
    <row r="22" spans="1:8" s="212" customFormat="1" ht="14.25" customHeight="1" x14ac:dyDescent="0.25">
      <c r="A22" s="764" t="s">
        <v>295</v>
      </c>
      <c r="B22" s="205">
        <v>15529806</v>
      </c>
      <c r="C22" s="231">
        <v>11683317</v>
      </c>
      <c r="D22" s="232">
        <f t="shared" si="2"/>
        <v>-0.24768429174195739</v>
      </c>
      <c r="E22" s="205">
        <v>33620902</v>
      </c>
      <c r="F22" s="231">
        <v>52234990</v>
      </c>
      <c r="G22" s="232">
        <f t="shared" si="0"/>
        <v>0.55364630014982952</v>
      </c>
      <c r="H22" s="233">
        <f t="shared" si="1"/>
        <v>1.0529723201403066E-2</v>
      </c>
    </row>
    <row r="23" spans="1:8" s="212" customFormat="1" ht="14.25" customHeight="1" x14ac:dyDescent="0.25">
      <c r="A23" s="764" t="s">
        <v>282</v>
      </c>
      <c r="B23" s="205">
        <v>4283251</v>
      </c>
      <c r="C23" s="231">
        <v>3143620</v>
      </c>
      <c r="D23" s="232">
        <f t="shared" si="2"/>
        <v>-0.2660668263428877</v>
      </c>
      <c r="E23" s="205">
        <v>19639653</v>
      </c>
      <c r="F23" s="231">
        <v>19103319</v>
      </c>
      <c r="G23" s="232">
        <f t="shared" si="0"/>
        <v>-2.7308730963831129E-2</v>
      </c>
      <c r="H23" s="233">
        <f t="shared" si="1"/>
        <v>3.850917963191034E-3</v>
      </c>
    </row>
    <row r="24" spans="1:8" s="212" customFormat="1" ht="14.25" customHeight="1" x14ac:dyDescent="0.25">
      <c r="A24" s="764" t="s">
        <v>294</v>
      </c>
      <c r="B24" s="205">
        <v>528517</v>
      </c>
      <c r="C24" s="231">
        <v>93466</v>
      </c>
      <c r="D24" s="232">
        <f t="shared" si="2"/>
        <v>-0.82315422209692402</v>
      </c>
      <c r="E24" s="205">
        <v>3602842</v>
      </c>
      <c r="F24" s="231">
        <v>1961641</v>
      </c>
      <c r="G24" s="232">
        <f t="shared" si="0"/>
        <v>-0.45552955139303919</v>
      </c>
      <c r="H24" s="587">
        <f t="shared" si="1"/>
        <v>3.9543487517703193E-4</v>
      </c>
    </row>
    <row r="25" spans="1:8" s="212" customFormat="1" ht="14.25" customHeight="1" x14ac:dyDescent="0.25">
      <c r="A25" s="764" t="s">
        <v>287</v>
      </c>
      <c r="B25" s="205">
        <v>14758</v>
      </c>
      <c r="C25" s="231">
        <v>291313</v>
      </c>
      <c r="D25" s="232" t="s">
        <v>275</v>
      </c>
      <c r="E25" s="205">
        <v>241245</v>
      </c>
      <c r="F25" s="231">
        <v>895648</v>
      </c>
      <c r="G25" s="232">
        <f t="shared" si="0"/>
        <v>2.712607515181662</v>
      </c>
      <c r="H25" s="587">
        <f t="shared" si="1"/>
        <v>1.8054804884408426E-4</v>
      </c>
    </row>
    <row r="26" spans="1:8" s="212" customFormat="1" ht="14.25" customHeight="1" x14ac:dyDescent="0.25">
      <c r="A26" s="764" t="s">
        <v>291</v>
      </c>
      <c r="B26" s="205">
        <v>123140</v>
      </c>
      <c r="C26" s="231">
        <v>918</v>
      </c>
      <c r="D26" s="232">
        <f t="shared" si="2"/>
        <v>-0.99254507065129116</v>
      </c>
      <c r="E26" s="205">
        <v>391005</v>
      </c>
      <c r="F26" s="231">
        <v>123142</v>
      </c>
      <c r="G26" s="232">
        <f t="shared" si="0"/>
        <v>-0.68506285085868468</v>
      </c>
      <c r="H26" s="472">
        <f t="shared" si="1"/>
        <v>2.4823421512422544E-5</v>
      </c>
    </row>
    <row r="27" spans="1:8" s="212" customFormat="1" ht="14.25" customHeight="1" x14ac:dyDescent="0.25">
      <c r="A27" s="764" t="s">
        <v>386</v>
      </c>
      <c r="B27" s="205">
        <v>9311</v>
      </c>
      <c r="C27" s="231">
        <v>0</v>
      </c>
      <c r="D27" s="232" t="s">
        <v>276</v>
      </c>
      <c r="E27" s="205">
        <v>14241</v>
      </c>
      <c r="F27" s="231">
        <v>66603</v>
      </c>
      <c r="G27" s="232">
        <f t="shared" si="0"/>
        <v>3.6768485359174212</v>
      </c>
      <c r="H27" s="986">
        <f t="shared" si="1"/>
        <v>1.3426079997010594E-5</v>
      </c>
    </row>
    <row r="28" spans="1:8" s="212" customFormat="1" ht="14.25" customHeight="1" x14ac:dyDescent="0.25">
      <c r="A28" s="764" t="s">
        <v>286</v>
      </c>
      <c r="B28" s="205">
        <v>2000</v>
      </c>
      <c r="C28" s="231">
        <v>2000</v>
      </c>
      <c r="D28" s="232">
        <f t="shared" si="2"/>
        <v>0</v>
      </c>
      <c r="E28" s="205">
        <v>11610</v>
      </c>
      <c r="F28" s="231">
        <v>28500</v>
      </c>
      <c r="G28" s="232">
        <f t="shared" si="0"/>
        <v>1.454780361757106</v>
      </c>
      <c r="H28" s="986">
        <f t="shared" si="1"/>
        <v>5.7451358034142896E-6</v>
      </c>
    </row>
    <row r="29" spans="1:8" s="212" customFormat="1" ht="14.25" customHeight="1" x14ac:dyDescent="0.25">
      <c r="A29" s="764" t="s">
        <v>284</v>
      </c>
      <c r="B29" s="205">
        <v>0</v>
      </c>
      <c r="C29" s="231">
        <v>0</v>
      </c>
      <c r="D29" s="232" t="s">
        <v>276</v>
      </c>
      <c r="E29" s="205">
        <v>5350</v>
      </c>
      <c r="F29" s="231">
        <v>0</v>
      </c>
      <c r="G29" s="232" t="s">
        <v>276</v>
      </c>
      <c r="H29" s="959" t="s">
        <v>276</v>
      </c>
    </row>
    <row r="30" spans="1:8" s="226" customFormat="1" ht="14.25" customHeight="1" thickBot="1" x14ac:dyDescent="0.3">
      <c r="A30" s="240" t="s">
        <v>0</v>
      </c>
      <c r="B30" s="241">
        <f>+SUM(B7:B29)</f>
        <v>737920178</v>
      </c>
      <c r="C30" s="242">
        <f>+SUM(C7:C29)</f>
        <v>769246161</v>
      </c>
      <c r="D30" s="588">
        <f>C30/B30-1</f>
        <v>4.2451723010073383E-2</v>
      </c>
      <c r="E30" s="241">
        <f>+SUM(E7:E29)</f>
        <v>4936089109</v>
      </c>
      <c r="F30" s="242">
        <f>+SUM(F7:F29)</f>
        <v>4960718245</v>
      </c>
      <c r="G30" s="588">
        <f>F30/E30-1</f>
        <v>4.9896052231095389E-3</v>
      </c>
      <c r="H30" s="243">
        <f>SUM(H7:H29)</f>
        <v>1.0000000000000002</v>
      </c>
    </row>
    <row r="31" spans="1:8" s="212" customFormat="1" ht="14.25" customHeight="1" x14ac:dyDescent="0.25">
      <c r="B31" s="234"/>
      <c r="C31" s="234"/>
      <c r="D31" s="221"/>
      <c r="E31" s="234"/>
      <c r="F31" s="234"/>
      <c r="G31" s="221"/>
      <c r="H31" s="234"/>
    </row>
    <row r="32" spans="1:8" s="226" customFormat="1" ht="14.25" customHeight="1" thickBot="1" x14ac:dyDescent="0.3">
      <c r="A32" s="224" t="s">
        <v>394</v>
      </c>
      <c r="B32" s="212"/>
      <c r="C32" s="212"/>
      <c r="D32" s="221"/>
      <c r="E32" s="212"/>
      <c r="F32" s="212"/>
      <c r="G32" s="221"/>
      <c r="H32" s="221"/>
    </row>
    <row r="33" spans="1:9" s="226" customFormat="1" ht="14.25" customHeight="1" thickBot="1" x14ac:dyDescent="0.3">
      <c r="A33" s="212"/>
      <c r="B33" s="1031" t="s">
        <v>794</v>
      </c>
      <c r="C33" s="1032"/>
      <c r="D33" s="1032"/>
      <c r="E33" s="1031" t="s">
        <v>805</v>
      </c>
      <c r="F33" s="1032"/>
      <c r="G33" s="1032"/>
      <c r="H33" s="585"/>
    </row>
    <row r="34" spans="1:9" s="212" customFormat="1" ht="14.25" customHeight="1" thickBot="1" x14ac:dyDescent="0.3">
      <c r="A34" s="589" t="s">
        <v>395</v>
      </c>
      <c r="B34" s="228">
        <v>2023</v>
      </c>
      <c r="C34" s="229">
        <v>2024</v>
      </c>
      <c r="D34" s="230" t="s">
        <v>351</v>
      </c>
      <c r="E34" s="228">
        <v>2023</v>
      </c>
      <c r="F34" s="229">
        <v>2024</v>
      </c>
      <c r="G34" s="230" t="s">
        <v>351</v>
      </c>
      <c r="H34" s="914" t="s">
        <v>353</v>
      </c>
    </row>
    <row r="35" spans="1:9" s="212" customFormat="1" ht="14.25" customHeight="1" x14ac:dyDescent="0.25">
      <c r="A35" s="235" t="s">
        <v>355</v>
      </c>
      <c r="B35" s="236">
        <v>112098794</v>
      </c>
      <c r="C35" s="590">
        <v>172646209</v>
      </c>
      <c r="D35" s="203">
        <f>C35/B35-1</f>
        <v>0.5401254807433522</v>
      </c>
      <c r="E35" s="236">
        <v>628398078</v>
      </c>
      <c r="F35" s="590">
        <v>689401491</v>
      </c>
      <c r="G35" s="203">
        <f t="shared" ref="G35:G85" si="3">F35/E35-1</f>
        <v>9.7077656879784424E-2</v>
      </c>
      <c r="H35" s="206">
        <f t="shared" ref="H35:H85" si="4">+F35/$F$86</f>
        <v>0.13897211189022085</v>
      </c>
      <c r="I35" s="237"/>
    </row>
    <row r="36" spans="1:9" s="212" customFormat="1" ht="14.25" customHeight="1" x14ac:dyDescent="0.25">
      <c r="A36" s="235" t="s">
        <v>358</v>
      </c>
      <c r="B36" s="236">
        <v>43878472</v>
      </c>
      <c r="C36" s="590">
        <v>40675273</v>
      </c>
      <c r="D36" s="203">
        <f t="shared" ref="D36:D85" si="5">C36/B36-1</f>
        <v>-7.3001607713231165E-2</v>
      </c>
      <c r="E36" s="236">
        <v>241152091</v>
      </c>
      <c r="F36" s="590">
        <v>385429153</v>
      </c>
      <c r="G36" s="203">
        <f t="shared" si="3"/>
        <v>0.5982824424275881</v>
      </c>
      <c r="H36" s="206">
        <f t="shared" si="4"/>
        <v>7.7696239529120845E-2</v>
      </c>
      <c r="I36" s="237"/>
    </row>
    <row r="37" spans="1:9" s="212" customFormat="1" ht="14.25" customHeight="1" x14ac:dyDescent="0.25">
      <c r="A37" s="235" t="s">
        <v>354</v>
      </c>
      <c r="B37" s="236">
        <v>34113301</v>
      </c>
      <c r="C37" s="590">
        <v>36977427</v>
      </c>
      <c r="D37" s="203">
        <f t="shared" si="5"/>
        <v>8.3959215790931463E-2</v>
      </c>
      <c r="E37" s="236">
        <v>296790333</v>
      </c>
      <c r="F37" s="590">
        <v>355364206</v>
      </c>
      <c r="G37" s="203">
        <f t="shared" si="3"/>
        <v>0.19735775221492813</v>
      </c>
      <c r="H37" s="206">
        <f t="shared" si="4"/>
        <v>7.1635635899736524E-2</v>
      </c>
      <c r="I37" s="237"/>
    </row>
    <row r="38" spans="1:9" s="212" customFormat="1" ht="14.25" customHeight="1" x14ac:dyDescent="0.25">
      <c r="A38" s="235" t="s">
        <v>357</v>
      </c>
      <c r="B38" s="236">
        <v>39331319</v>
      </c>
      <c r="C38" s="590">
        <v>46585173</v>
      </c>
      <c r="D38" s="203">
        <f t="shared" si="5"/>
        <v>0.18442946192574938</v>
      </c>
      <c r="E38" s="236">
        <v>567019438</v>
      </c>
      <c r="F38" s="590">
        <v>346252134</v>
      </c>
      <c r="G38" s="203">
        <f t="shared" si="3"/>
        <v>-0.38934697684914288</v>
      </c>
      <c r="H38" s="206">
        <f t="shared" si="4"/>
        <v>6.9798790598315869E-2</v>
      </c>
    </row>
    <row r="39" spans="1:9" s="212" customFormat="1" ht="14.25" customHeight="1" x14ac:dyDescent="0.25">
      <c r="A39" s="235" t="s">
        <v>356</v>
      </c>
      <c r="B39" s="236">
        <v>40596602</v>
      </c>
      <c r="C39" s="590">
        <v>39189783</v>
      </c>
      <c r="D39" s="203">
        <f t="shared" si="5"/>
        <v>-3.4653614605478555E-2</v>
      </c>
      <c r="E39" s="236">
        <v>338053858</v>
      </c>
      <c r="F39" s="590">
        <v>312312703</v>
      </c>
      <c r="G39" s="203">
        <f t="shared" si="3"/>
        <v>-7.6145130105274572E-2</v>
      </c>
      <c r="H39" s="206">
        <f t="shared" si="4"/>
        <v>6.2957154100575202E-2</v>
      </c>
    </row>
    <row r="40" spans="1:9" s="212" customFormat="1" ht="14.25" customHeight="1" x14ac:dyDescent="0.25">
      <c r="A40" s="235" t="s">
        <v>371</v>
      </c>
      <c r="B40" s="236">
        <v>35969588</v>
      </c>
      <c r="C40" s="590">
        <v>62576367</v>
      </c>
      <c r="D40" s="203">
        <f t="shared" si="5"/>
        <v>0.73970207832238732</v>
      </c>
      <c r="E40" s="236">
        <v>182290821</v>
      </c>
      <c r="F40" s="590">
        <v>287663461</v>
      </c>
      <c r="G40" s="203">
        <f t="shared" si="3"/>
        <v>0.57804687818044331</v>
      </c>
      <c r="H40" s="206">
        <f t="shared" si="4"/>
        <v>5.7988268390356847E-2</v>
      </c>
    </row>
    <row r="41" spans="1:9" s="212" customFormat="1" ht="14.25" customHeight="1" x14ac:dyDescent="0.25">
      <c r="A41" s="235" t="s">
        <v>383</v>
      </c>
      <c r="B41" s="236">
        <v>51302885</v>
      </c>
      <c r="C41" s="590">
        <v>47377614</v>
      </c>
      <c r="D41" s="203">
        <f t="shared" si="5"/>
        <v>-7.6511701047611624E-2</v>
      </c>
      <c r="E41" s="236">
        <v>260256314</v>
      </c>
      <c r="F41" s="590">
        <v>259761740</v>
      </c>
      <c r="G41" s="203">
        <f t="shared" si="3"/>
        <v>-1.9003342989020178E-3</v>
      </c>
      <c r="H41" s="206">
        <f t="shared" si="4"/>
        <v>5.2363735888813816E-2</v>
      </c>
    </row>
    <row r="42" spans="1:9" s="212" customFormat="1" ht="14.25" customHeight="1" x14ac:dyDescent="0.25">
      <c r="A42" s="235" t="s">
        <v>359</v>
      </c>
      <c r="B42" s="236">
        <v>17926466</v>
      </c>
      <c r="C42" s="590">
        <v>21819578</v>
      </c>
      <c r="D42" s="203">
        <f t="shared" si="5"/>
        <v>0.21717119258196238</v>
      </c>
      <c r="E42" s="236">
        <v>150154568</v>
      </c>
      <c r="F42" s="590">
        <v>232603176</v>
      </c>
      <c r="G42" s="203">
        <f t="shared" si="3"/>
        <v>0.54909157342452608</v>
      </c>
      <c r="H42" s="206">
        <f t="shared" si="4"/>
        <v>4.6889011734227208E-2</v>
      </c>
    </row>
    <row r="43" spans="1:9" s="212" customFormat="1" ht="14.25" customHeight="1" x14ac:dyDescent="0.25">
      <c r="A43" s="235" t="s">
        <v>365</v>
      </c>
      <c r="B43" s="236">
        <v>13582246</v>
      </c>
      <c r="C43" s="590">
        <v>14639490</v>
      </c>
      <c r="D43" s="203">
        <f t="shared" si="5"/>
        <v>7.7840145142415995E-2</v>
      </c>
      <c r="E43" s="236">
        <v>131291771</v>
      </c>
      <c r="F43" s="590">
        <v>154763984</v>
      </c>
      <c r="G43" s="203">
        <f t="shared" si="3"/>
        <v>0.17877901121464812</v>
      </c>
      <c r="H43" s="206">
        <f t="shared" si="4"/>
        <v>3.1197898440611799E-2</v>
      </c>
    </row>
    <row r="44" spans="1:9" s="212" customFormat="1" ht="14.25" customHeight="1" x14ac:dyDescent="0.25">
      <c r="A44" s="235" t="s">
        <v>360</v>
      </c>
      <c r="B44" s="236">
        <v>54656410</v>
      </c>
      <c r="C44" s="590">
        <v>30244982</v>
      </c>
      <c r="D44" s="203">
        <f t="shared" si="5"/>
        <v>-0.4466343105959576</v>
      </c>
      <c r="E44" s="236">
        <v>158767291</v>
      </c>
      <c r="F44" s="590">
        <v>152145295</v>
      </c>
      <c r="G44" s="203">
        <f t="shared" si="3"/>
        <v>-4.1708817718631996E-2</v>
      </c>
      <c r="H44" s="206">
        <f t="shared" si="4"/>
        <v>3.0670013390369441E-2</v>
      </c>
    </row>
    <row r="45" spans="1:9" s="212" customFormat="1" ht="14.25" customHeight="1" x14ac:dyDescent="0.25">
      <c r="A45" s="235" t="s">
        <v>384</v>
      </c>
      <c r="B45" s="236">
        <v>19883087</v>
      </c>
      <c r="C45" s="590">
        <v>18647628</v>
      </c>
      <c r="D45" s="203">
        <f t="shared" si="5"/>
        <v>-6.2136176339217308E-2</v>
      </c>
      <c r="E45" s="236">
        <v>110648717</v>
      </c>
      <c r="F45" s="590">
        <v>110790218</v>
      </c>
      <c r="G45" s="203">
        <f t="shared" si="3"/>
        <v>1.2788309149576182E-3</v>
      </c>
      <c r="H45" s="206">
        <f t="shared" si="4"/>
        <v>2.2333503442100854E-2</v>
      </c>
    </row>
    <row r="46" spans="1:9" s="212" customFormat="1" ht="14.25" customHeight="1" x14ac:dyDescent="0.25">
      <c r="A46" s="235" t="s">
        <v>372</v>
      </c>
      <c r="B46" s="236">
        <v>12792354</v>
      </c>
      <c r="C46" s="590">
        <v>13742200</v>
      </c>
      <c r="D46" s="203">
        <f t="shared" si="5"/>
        <v>7.4251072163887821E-2</v>
      </c>
      <c r="E46" s="236">
        <v>110714117</v>
      </c>
      <c r="F46" s="590">
        <v>100830336</v>
      </c>
      <c r="G46" s="203">
        <f t="shared" si="3"/>
        <v>-8.927299668568911E-2</v>
      </c>
      <c r="H46" s="206">
        <f t="shared" si="4"/>
        <v>2.0325753453469923E-2</v>
      </c>
    </row>
    <row r="47" spans="1:9" s="212" customFormat="1" ht="14.25" customHeight="1" x14ac:dyDescent="0.25">
      <c r="A47" s="235" t="s">
        <v>369</v>
      </c>
      <c r="B47" s="236">
        <v>11209811</v>
      </c>
      <c r="C47" s="590">
        <v>12214857</v>
      </c>
      <c r="D47" s="203">
        <f t="shared" si="5"/>
        <v>8.9657711445804145E-2</v>
      </c>
      <c r="E47" s="236">
        <v>84551278</v>
      </c>
      <c r="F47" s="590">
        <v>99393205</v>
      </c>
      <c r="G47" s="203">
        <f t="shared" si="3"/>
        <v>0.17553758324031477</v>
      </c>
      <c r="H47" s="206">
        <f t="shared" si="4"/>
        <v>2.0036051251284076E-2</v>
      </c>
    </row>
    <row r="48" spans="1:9" s="212" customFormat="1" ht="14.25" customHeight="1" x14ac:dyDescent="0.25">
      <c r="A48" s="235" t="s">
        <v>362</v>
      </c>
      <c r="B48" s="236">
        <v>15160396</v>
      </c>
      <c r="C48" s="590">
        <v>14864131</v>
      </c>
      <c r="D48" s="203">
        <f t="shared" si="5"/>
        <v>-1.9542035709357419E-2</v>
      </c>
      <c r="E48" s="236">
        <v>104488486</v>
      </c>
      <c r="F48" s="590">
        <v>90005018</v>
      </c>
      <c r="G48" s="203">
        <f t="shared" si="3"/>
        <v>-0.13861305254245904</v>
      </c>
      <c r="H48" s="206">
        <f t="shared" si="4"/>
        <v>1.814354566311395E-2</v>
      </c>
    </row>
    <row r="49" spans="1:11" s="212" customFormat="1" ht="14.25" customHeight="1" x14ac:dyDescent="0.25">
      <c r="A49" s="235" t="s">
        <v>361</v>
      </c>
      <c r="B49" s="236">
        <v>24759411</v>
      </c>
      <c r="C49" s="590">
        <v>18943909</v>
      </c>
      <c r="D49" s="203">
        <f t="shared" si="5"/>
        <v>-0.23488046625987991</v>
      </c>
      <c r="E49" s="236">
        <v>114555327</v>
      </c>
      <c r="F49" s="590">
        <v>82882752</v>
      </c>
      <c r="G49" s="203">
        <f t="shared" si="3"/>
        <v>-0.27648277761888806</v>
      </c>
      <c r="H49" s="206">
        <f t="shared" si="4"/>
        <v>1.670781284213008E-2</v>
      </c>
    </row>
    <row r="50" spans="1:11" s="212" customFormat="1" ht="14.25" customHeight="1" x14ac:dyDescent="0.25">
      <c r="A50" s="235" t="s">
        <v>380</v>
      </c>
      <c r="B50" s="236">
        <v>7724784</v>
      </c>
      <c r="C50" s="590">
        <v>4686013</v>
      </c>
      <c r="D50" s="203">
        <f t="shared" si="5"/>
        <v>-0.39337941358619222</v>
      </c>
      <c r="E50" s="236">
        <v>37240089</v>
      </c>
      <c r="F50" s="590">
        <v>65451462</v>
      </c>
      <c r="G50" s="203">
        <f t="shared" si="3"/>
        <v>0.75755385547010912</v>
      </c>
      <c r="H50" s="206">
        <f t="shared" si="4"/>
        <v>1.3193948692000346E-2</v>
      </c>
    </row>
    <row r="51" spans="1:11" s="212" customFormat="1" ht="14.25" customHeight="1" x14ac:dyDescent="0.25">
      <c r="A51" s="235" t="s">
        <v>364</v>
      </c>
      <c r="B51" s="236">
        <v>47970849</v>
      </c>
      <c r="C51" s="590">
        <v>6532069</v>
      </c>
      <c r="D51" s="203">
        <f t="shared" si="5"/>
        <v>-0.86383253296184104</v>
      </c>
      <c r="E51" s="236">
        <v>306620374</v>
      </c>
      <c r="F51" s="590">
        <v>65111726</v>
      </c>
      <c r="G51" s="203">
        <f t="shared" si="3"/>
        <v>-0.78764709875410954</v>
      </c>
      <c r="H51" s="206">
        <f t="shared" si="4"/>
        <v>1.3125463447884249E-2</v>
      </c>
    </row>
    <row r="52" spans="1:11" s="212" customFormat="1" ht="14.25" customHeight="1" x14ac:dyDescent="0.25">
      <c r="A52" s="235" t="s">
        <v>374</v>
      </c>
      <c r="B52" s="236">
        <v>21227032</v>
      </c>
      <c r="C52" s="590">
        <v>6765680</v>
      </c>
      <c r="D52" s="203">
        <f t="shared" si="5"/>
        <v>-0.68127056104687644</v>
      </c>
      <c r="E52" s="236">
        <v>69054007</v>
      </c>
      <c r="F52" s="590">
        <v>61408584</v>
      </c>
      <c r="G52" s="203">
        <f t="shared" si="3"/>
        <v>-0.11071657289923809</v>
      </c>
      <c r="H52" s="206">
        <f t="shared" si="4"/>
        <v>1.2378970335978031E-2</v>
      </c>
    </row>
    <row r="53" spans="1:11" s="212" customFormat="1" ht="14.25" customHeight="1" x14ac:dyDescent="0.25">
      <c r="A53" s="235" t="s">
        <v>399</v>
      </c>
      <c r="B53" s="236">
        <v>15475255</v>
      </c>
      <c r="C53" s="590">
        <v>11658603</v>
      </c>
      <c r="D53" s="203">
        <f t="shared" si="5"/>
        <v>-0.24662934471839071</v>
      </c>
      <c r="E53" s="236">
        <v>32731110</v>
      </c>
      <c r="F53" s="590">
        <v>51906361</v>
      </c>
      <c r="G53" s="203">
        <f t="shared" si="3"/>
        <v>0.5858417572761816</v>
      </c>
      <c r="H53" s="206">
        <f t="shared" si="4"/>
        <v>1.0463476947580602E-2</v>
      </c>
    </row>
    <row r="54" spans="1:11" s="212" customFormat="1" ht="14.25" customHeight="1" x14ac:dyDescent="0.25">
      <c r="A54" s="235" t="s">
        <v>404</v>
      </c>
      <c r="B54" s="236">
        <v>4084902</v>
      </c>
      <c r="C54" s="590">
        <v>12760686</v>
      </c>
      <c r="D54" s="203">
        <f t="shared" si="5"/>
        <v>2.123865884665042</v>
      </c>
      <c r="E54" s="236">
        <v>20023241</v>
      </c>
      <c r="F54" s="590">
        <v>50436022</v>
      </c>
      <c r="G54" s="203">
        <f t="shared" si="3"/>
        <v>1.5188740424190068</v>
      </c>
      <c r="H54" s="206">
        <f t="shared" si="4"/>
        <v>1.0167080553473361E-2</v>
      </c>
    </row>
    <row r="55" spans="1:11" s="212" customFormat="1" ht="14.25" customHeight="1" x14ac:dyDescent="0.25">
      <c r="A55" s="235" t="s">
        <v>373</v>
      </c>
      <c r="B55" s="236">
        <v>6795133</v>
      </c>
      <c r="C55" s="590">
        <v>5097312</v>
      </c>
      <c r="D55" s="203">
        <f t="shared" si="5"/>
        <v>-0.24985839129270904</v>
      </c>
      <c r="E55" s="236">
        <v>53107423</v>
      </c>
      <c r="F55" s="590">
        <v>48925098</v>
      </c>
      <c r="G55" s="203">
        <f t="shared" si="3"/>
        <v>-7.8752173683893534E-2</v>
      </c>
      <c r="H55" s="206">
        <f t="shared" si="4"/>
        <v>9.8625028843983466E-3</v>
      </c>
    </row>
    <row r="56" spans="1:11" s="212" customFormat="1" ht="14.25" customHeight="1" x14ac:dyDescent="0.25">
      <c r="A56" s="235" t="s">
        <v>754</v>
      </c>
      <c r="B56" s="236">
        <v>3671609</v>
      </c>
      <c r="C56" s="590">
        <v>5410729</v>
      </c>
      <c r="D56" s="203">
        <f t="shared" si="5"/>
        <v>0.47366699449750782</v>
      </c>
      <c r="E56" s="236">
        <v>52210490</v>
      </c>
      <c r="F56" s="590">
        <v>42273546</v>
      </c>
      <c r="G56" s="203">
        <f t="shared" si="3"/>
        <v>-0.19032466464114783</v>
      </c>
      <c r="H56" s="206">
        <f t="shared" si="4"/>
        <v>8.5216583390133657E-3</v>
      </c>
    </row>
    <row r="57" spans="1:11" s="212" customFormat="1" ht="14.25" customHeight="1" x14ac:dyDescent="0.25">
      <c r="A57" s="235" t="s">
        <v>368</v>
      </c>
      <c r="B57" s="236">
        <v>2166536</v>
      </c>
      <c r="C57" s="590">
        <v>3524916</v>
      </c>
      <c r="D57" s="203">
        <f t="shared" si="5"/>
        <v>0.62698242724792008</v>
      </c>
      <c r="E57" s="236">
        <v>51311247</v>
      </c>
      <c r="F57" s="590">
        <v>37228434</v>
      </c>
      <c r="G57" s="203">
        <f t="shared" si="3"/>
        <v>-0.27445859969062925</v>
      </c>
      <c r="H57" s="206">
        <f t="shared" si="4"/>
        <v>7.5046459325770476E-3</v>
      </c>
    </row>
    <row r="58" spans="1:11" s="212" customFormat="1" ht="14.25" customHeight="1" x14ac:dyDescent="0.25">
      <c r="A58" s="235" t="s">
        <v>370</v>
      </c>
      <c r="B58" s="236">
        <v>4701965</v>
      </c>
      <c r="C58" s="590">
        <v>7859998</v>
      </c>
      <c r="D58" s="203">
        <f t="shared" si="5"/>
        <v>0.6716411117479606</v>
      </c>
      <c r="E58" s="236">
        <v>41934822</v>
      </c>
      <c r="F58" s="590">
        <v>33733289</v>
      </c>
      <c r="G58" s="203">
        <f t="shared" si="3"/>
        <v>-0.19557810451657576</v>
      </c>
      <c r="H58" s="206">
        <f t="shared" si="4"/>
        <v>6.8000816280989968E-3</v>
      </c>
    </row>
    <row r="59" spans="1:11" s="212" customFormat="1" ht="14.25" customHeight="1" x14ac:dyDescent="0.25">
      <c r="A59" s="235" t="s">
        <v>375</v>
      </c>
      <c r="B59" s="236">
        <v>5184308</v>
      </c>
      <c r="C59" s="590">
        <v>5693471</v>
      </c>
      <c r="D59" s="203">
        <f t="shared" si="5"/>
        <v>9.821233614978131E-2</v>
      </c>
      <c r="E59" s="236">
        <v>33426096</v>
      </c>
      <c r="F59" s="590">
        <v>33727744</v>
      </c>
      <c r="G59" s="203">
        <f t="shared" si="3"/>
        <v>9.0243263825964259E-3</v>
      </c>
      <c r="H59" s="206">
        <f t="shared" si="4"/>
        <v>6.7989638464137367E-3</v>
      </c>
    </row>
    <row r="60" spans="1:11" s="212" customFormat="1" ht="14.25" customHeight="1" x14ac:dyDescent="0.25">
      <c r="A60" s="235" t="s">
        <v>400</v>
      </c>
      <c r="B60" s="236">
        <v>2941380</v>
      </c>
      <c r="C60" s="590">
        <v>8481658</v>
      </c>
      <c r="D60" s="203">
        <f t="shared" si="5"/>
        <v>1.8835641773589269</v>
      </c>
      <c r="E60" s="236">
        <v>28858171</v>
      </c>
      <c r="F60" s="590">
        <v>32092325</v>
      </c>
      <c r="G60" s="203">
        <f t="shared" si="3"/>
        <v>0.11207065063132382</v>
      </c>
      <c r="H60" s="206">
        <f t="shared" si="4"/>
        <v>6.4692900130634209E-3</v>
      </c>
    </row>
    <row r="61" spans="1:11" s="212" customFormat="1" ht="14.25" customHeight="1" x14ac:dyDescent="0.25">
      <c r="A61" s="235" t="s">
        <v>397</v>
      </c>
      <c r="B61" s="236">
        <v>1128108</v>
      </c>
      <c r="C61" s="590">
        <v>2486401</v>
      </c>
      <c r="D61" s="203">
        <f t="shared" si="5"/>
        <v>1.2040451800714118</v>
      </c>
      <c r="E61" s="236">
        <v>24478471</v>
      </c>
      <c r="F61" s="590">
        <v>31725247</v>
      </c>
      <c r="G61" s="203">
        <f t="shared" si="3"/>
        <v>0.29604692221176721</v>
      </c>
      <c r="H61" s="206">
        <f t="shared" si="4"/>
        <v>6.3952930670828695E-3</v>
      </c>
    </row>
    <row r="62" spans="1:11" s="212" customFormat="1" ht="14.25" customHeight="1" x14ac:dyDescent="0.25">
      <c r="A62" s="238" t="s">
        <v>377</v>
      </c>
      <c r="B62" s="236">
        <v>915888</v>
      </c>
      <c r="C62" s="590">
        <v>4503521</v>
      </c>
      <c r="D62" s="203">
        <f t="shared" si="5"/>
        <v>3.9171088604720232</v>
      </c>
      <c r="E62" s="236">
        <v>11494044</v>
      </c>
      <c r="F62" s="590">
        <v>31362389</v>
      </c>
      <c r="G62" s="203">
        <f t="shared" si="3"/>
        <v>1.7285774267089979</v>
      </c>
      <c r="H62" s="206">
        <f t="shared" si="4"/>
        <v>6.3221468043686488E-3</v>
      </c>
    </row>
    <row r="63" spans="1:11" s="212" customFormat="1" ht="14.25" customHeight="1" x14ac:dyDescent="0.25">
      <c r="A63" s="235" t="s">
        <v>363</v>
      </c>
      <c r="B63" s="236">
        <v>8152290</v>
      </c>
      <c r="C63" s="590">
        <v>7203566</v>
      </c>
      <c r="D63" s="203">
        <f t="shared" si="5"/>
        <v>-0.11637515348448102</v>
      </c>
      <c r="E63" s="236">
        <v>54712557</v>
      </c>
      <c r="F63" s="590">
        <v>31318483</v>
      </c>
      <c r="G63" s="203">
        <f t="shared" si="3"/>
        <v>-0.42758144167891843</v>
      </c>
      <c r="H63" s="206">
        <f t="shared" si="4"/>
        <v>6.3132960698919919E-3</v>
      </c>
      <c r="K63" s="239"/>
    </row>
    <row r="64" spans="1:11" s="212" customFormat="1" ht="14.25" customHeight="1" x14ac:dyDescent="0.25">
      <c r="A64" s="235" t="s">
        <v>367</v>
      </c>
      <c r="B64" s="236">
        <v>3052827</v>
      </c>
      <c r="C64" s="590">
        <v>1787846</v>
      </c>
      <c r="D64" s="203">
        <f t="shared" si="5"/>
        <v>-0.41436380115872928</v>
      </c>
      <c r="E64" s="236">
        <v>29198775</v>
      </c>
      <c r="F64" s="590">
        <v>28796696</v>
      </c>
      <c r="G64" s="203">
        <f t="shared" si="3"/>
        <v>-1.3770406463969764E-2</v>
      </c>
      <c r="H64" s="206">
        <f t="shared" si="4"/>
        <v>5.8049448845486689E-3</v>
      </c>
    </row>
    <row r="65" spans="1:9" s="212" customFormat="1" ht="14.25" customHeight="1" x14ac:dyDescent="0.25">
      <c r="A65" s="235" t="s">
        <v>366</v>
      </c>
      <c r="B65" s="236">
        <v>2844797</v>
      </c>
      <c r="C65" s="590">
        <v>3649764</v>
      </c>
      <c r="D65" s="203">
        <f t="shared" si="5"/>
        <v>0.28296113923067279</v>
      </c>
      <c r="E65" s="236">
        <v>33168628</v>
      </c>
      <c r="F65" s="590">
        <v>28247054</v>
      </c>
      <c r="G65" s="203">
        <f t="shared" si="3"/>
        <v>-0.14838039125404889</v>
      </c>
      <c r="H65" s="206">
        <f t="shared" si="4"/>
        <v>5.6941460096974327E-3</v>
      </c>
    </row>
    <row r="66" spans="1:9" s="212" customFormat="1" ht="14.25" customHeight="1" x14ac:dyDescent="0.25">
      <c r="A66" s="235" t="s">
        <v>376</v>
      </c>
      <c r="B66" s="236">
        <v>5153748</v>
      </c>
      <c r="C66" s="590">
        <v>4901778</v>
      </c>
      <c r="D66" s="203">
        <f t="shared" si="5"/>
        <v>-4.8890632603689532E-2</v>
      </c>
      <c r="E66" s="236">
        <v>15647835</v>
      </c>
      <c r="F66" s="590">
        <v>26563147</v>
      </c>
      <c r="G66" s="203">
        <f t="shared" si="3"/>
        <v>0.69756052514613054</v>
      </c>
      <c r="H66" s="206">
        <f t="shared" si="4"/>
        <v>5.3546977853002409E-3</v>
      </c>
    </row>
    <row r="67" spans="1:9" s="212" customFormat="1" ht="14.25" customHeight="1" x14ac:dyDescent="0.25">
      <c r="A67" s="235" t="s">
        <v>402</v>
      </c>
      <c r="B67" s="236">
        <v>1400079</v>
      </c>
      <c r="C67" s="590">
        <v>2500000</v>
      </c>
      <c r="D67" s="203">
        <f t="shared" si="5"/>
        <v>0.7856135260938848</v>
      </c>
      <c r="E67" s="236">
        <v>16349841</v>
      </c>
      <c r="F67" s="590">
        <v>26181900</v>
      </c>
      <c r="G67" s="203">
        <f t="shared" si="3"/>
        <v>0.60135502235159355</v>
      </c>
      <c r="H67" s="206">
        <f t="shared" si="4"/>
        <v>5.2778445996986877E-3</v>
      </c>
    </row>
    <row r="68" spans="1:9" s="212" customFormat="1" ht="14.25" customHeight="1" x14ac:dyDescent="0.25">
      <c r="A68" s="235" t="s">
        <v>596</v>
      </c>
      <c r="B68" s="236">
        <v>3550420</v>
      </c>
      <c r="C68" s="590">
        <v>3665437</v>
      </c>
      <c r="D68" s="203">
        <f t="shared" si="5"/>
        <v>3.2395322243565561E-2</v>
      </c>
      <c r="E68" s="236">
        <v>20659603</v>
      </c>
      <c r="F68" s="590">
        <v>24991744</v>
      </c>
      <c r="G68" s="203">
        <f t="shared" si="3"/>
        <v>0.20969139629643418</v>
      </c>
      <c r="H68" s="206">
        <f t="shared" si="4"/>
        <v>5.0379285348829562E-3</v>
      </c>
    </row>
    <row r="69" spans="1:9" s="212" customFormat="1" ht="14.25" customHeight="1" x14ac:dyDescent="0.25">
      <c r="A69" s="235" t="s">
        <v>401</v>
      </c>
      <c r="B69" s="236">
        <v>765614</v>
      </c>
      <c r="C69" s="590">
        <v>1797650</v>
      </c>
      <c r="D69" s="203">
        <f t="shared" si="5"/>
        <v>1.3479847547197412</v>
      </c>
      <c r="E69" s="236">
        <v>17316010</v>
      </c>
      <c r="F69" s="590">
        <v>22923030</v>
      </c>
      <c r="G69" s="203">
        <f t="shared" si="3"/>
        <v>0.32380554180784138</v>
      </c>
      <c r="H69" s="206">
        <f t="shared" si="4"/>
        <v>4.6209094868680653E-3</v>
      </c>
    </row>
    <row r="70" spans="1:9" s="212" customFormat="1" ht="14.25" customHeight="1" x14ac:dyDescent="0.25">
      <c r="A70" s="235" t="s">
        <v>379</v>
      </c>
      <c r="B70" s="236">
        <v>6022759</v>
      </c>
      <c r="C70" s="590">
        <v>5770209</v>
      </c>
      <c r="D70" s="203">
        <f t="shared" si="5"/>
        <v>-4.193260929085818E-2</v>
      </c>
      <c r="E70" s="236">
        <v>21952638</v>
      </c>
      <c r="F70" s="590">
        <v>22792659</v>
      </c>
      <c r="G70" s="203">
        <f t="shared" si="3"/>
        <v>3.8265150639299028E-2</v>
      </c>
      <c r="H70" s="206">
        <f t="shared" si="4"/>
        <v>4.5946288166986999E-3</v>
      </c>
    </row>
    <row r="71" spans="1:9" s="212" customFormat="1" ht="14.25" customHeight="1" x14ac:dyDescent="0.25">
      <c r="A71" s="235" t="s">
        <v>403</v>
      </c>
      <c r="B71" s="236">
        <v>1966426</v>
      </c>
      <c r="C71" s="590">
        <v>2378781</v>
      </c>
      <c r="D71" s="203">
        <f t="shared" si="5"/>
        <v>0.20969769520948156</v>
      </c>
      <c r="E71" s="236">
        <v>17096313</v>
      </c>
      <c r="F71" s="590">
        <v>21396165</v>
      </c>
      <c r="G71" s="203">
        <f t="shared" si="3"/>
        <v>0.25150756189360823</v>
      </c>
      <c r="H71" s="206">
        <f t="shared" si="4"/>
        <v>4.3131183718336736E-3</v>
      </c>
    </row>
    <row r="72" spans="1:9" s="212" customFormat="1" ht="14.25" customHeight="1" x14ac:dyDescent="0.25">
      <c r="A72" s="235" t="s">
        <v>396</v>
      </c>
      <c r="B72" s="236">
        <v>3054811</v>
      </c>
      <c r="C72" s="590">
        <v>2641514</v>
      </c>
      <c r="D72" s="203">
        <f t="shared" si="5"/>
        <v>-0.13529380377378497</v>
      </c>
      <c r="E72" s="236">
        <v>26807769</v>
      </c>
      <c r="F72" s="590">
        <v>21313079</v>
      </c>
      <c r="G72" s="203">
        <f t="shared" si="3"/>
        <v>-0.20496632897724532</v>
      </c>
      <c r="H72" s="206">
        <f t="shared" si="4"/>
        <v>4.2963695875051656E-3</v>
      </c>
    </row>
    <row r="73" spans="1:9" s="212" customFormat="1" ht="14.25" customHeight="1" x14ac:dyDescent="0.25">
      <c r="A73" s="235" t="s">
        <v>522</v>
      </c>
      <c r="B73" s="236">
        <v>1470538</v>
      </c>
      <c r="C73" s="590">
        <v>2154123</v>
      </c>
      <c r="D73" s="203">
        <f t="shared" si="5"/>
        <v>0.46485367940168842</v>
      </c>
      <c r="E73" s="236">
        <v>2955697</v>
      </c>
      <c r="F73" s="590">
        <v>19652633</v>
      </c>
      <c r="G73" s="203">
        <f t="shared" si="3"/>
        <v>5.6490688998229519</v>
      </c>
      <c r="H73" s="206">
        <f t="shared" si="4"/>
        <v>3.961650718584603E-3</v>
      </c>
    </row>
    <row r="74" spans="1:9" s="212" customFormat="1" ht="14.25" customHeight="1" x14ac:dyDescent="0.25">
      <c r="A74" s="235" t="s">
        <v>714</v>
      </c>
      <c r="B74" s="236">
        <v>4053903</v>
      </c>
      <c r="C74" s="590">
        <v>2815479</v>
      </c>
      <c r="D74" s="203">
        <f t="shared" si="5"/>
        <v>-0.30548930253141227</v>
      </c>
      <c r="E74" s="236">
        <v>17657858</v>
      </c>
      <c r="F74" s="590">
        <v>18218003</v>
      </c>
      <c r="G74" s="203">
        <f t="shared" si="3"/>
        <v>3.172213753219677E-2</v>
      </c>
      <c r="H74" s="206">
        <f t="shared" si="4"/>
        <v>3.6724526772634715E-3</v>
      </c>
    </row>
    <row r="75" spans="1:9" s="212" customFormat="1" ht="14.25" customHeight="1" x14ac:dyDescent="0.25">
      <c r="A75" s="235" t="s">
        <v>378</v>
      </c>
      <c r="B75" s="236">
        <v>567341</v>
      </c>
      <c r="C75" s="590">
        <v>2626733</v>
      </c>
      <c r="D75" s="203">
        <f t="shared" si="5"/>
        <v>3.6299015935742345</v>
      </c>
      <c r="E75" s="236">
        <v>13904115</v>
      </c>
      <c r="F75" s="590">
        <v>17810803</v>
      </c>
      <c r="G75" s="203">
        <f t="shared" si="3"/>
        <v>0.28097351036006257</v>
      </c>
      <c r="H75" s="206">
        <f t="shared" si="4"/>
        <v>3.5903677895739875E-3</v>
      </c>
    </row>
    <row r="76" spans="1:9" s="212" customFormat="1" ht="14.25" customHeight="1" x14ac:dyDescent="0.25">
      <c r="A76" s="235" t="s">
        <v>398</v>
      </c>
      <c r="B76" s="236">
        <v>1328889</v>
      </c>
      <c r="C76" s="590">
        <v>1235238</v>
      </c>
      <c r="D76" s="203">
        <f t="shared" si="5"/>
        <v>-7.0473154642712865E-2</v>
      </c>
      <c r="E76" s="236">
        <v>19610712</v>
      </c>
      <c r="F76" s="590">
        <v>17653785</v>
      </c>
      <c r="G76" s="203">
        <f t="shared" si="3"/>
        <v>-9.978867671913183E-2</v>
      </c>
      <c r="H76" s="206">
        <f t="shared" si="4"/>
        <v>3.5587155182202853E-3</v>
      </c>
    </row>
    <row r="77" spans="1:9" s="212" customFormat="1" ht="14.25" customHeight="1" x14ac:dyDescent="0.25">
      <c r="A77" s="235" t="s">
        <v>381</v>
      </c>
      <c r="B77" s="236">
        <v>1470615</v>
      </c>
      <c r="C77" s="590">
        <v>1222440</v>
      </c>
      <c r="D77" s="203">
        <f t="shared" si="5"/>
        <v>-0.16875592864209876</v>
      </c>
      <c r="E77" s="236">
        <v>17846765</v>
      </c>
      <c r="F77" s="590">
        <v>16038335</v>
      </c>
      <c r="G77" s="203">
        <f t="shared" si="3"/>
        <v>-0.10133096950623821</v>
      </c>
      <c r="H77" s="206">
        <f t="shared" si="4"/>
        <v>3.2330671100228954E-3</v>
      </c>
      <c r="I77" s="239"/>
    </row>
    <row r="78" spans="1:9" s="212" customFormat="1" ht="14.25" customHeight="1" x14ac:dyDescent="0.25">
      <c r="A78" s="235" t="s">
        <v>761</v>
      </c>
      <c r="B78" s="236">
        <v>2925015</v>
      </c>
      <c r="C78" s="590">
        <v>1608084</v>
      </c>
      <c r="D78" s="203">
        <f t="shared" si="5"/>
        <v>-0.45023051163840189</v>
      </c>
      <c r="E78" s="236">
        <v>18654039</v>
      </c>
      <c r="F78" s="590">
        <v>15272361</v>
      </c>
      <c r="G78" s="203">
        <f t="shared" si="3"/>
        <v>-0.18128395678812503</v>
      </c>
      <c r="H78" s="206">
        <f t="shared" si="4"/>
        <v>3.0786592275006339E-3</v>
      </c>
    </row>
    <row r="79" spans="1:9" s="212" customFormat="1" ht="14.25" customHeight="1" x14ac:dyDescent="0.25">
      <c r="A79" s="235" t="s">
        <v>521</v>
      </c>
      <c r="B79" s="236">
        <v>2179956</v>
      </c>
      <c r="C79" s="590">
        <v>3132325</v>
      </c>
      <c r="D79" s="203">
        <f t="shared" si="5"/>
        <v>0.43687533142870771</v>
      </c>
      <c r="E79" s="236">
        <v>6063744</v>
      </c>
      <c r="F79" s="590">
        <v>13686615</v>
      </c>
      <c r="G79" s="203">
        <f t="shared" si="3"/>
        <v>1.2571228270850483</v>
      </c>
      <c r="H79" s="206">
        <f t="shared" si="4"/>
        <v>2.7589986618963883E-3</v>
      </c>
    </row>
    <row r="80" spans="1:9" s="212" customFormat="1" ht="14.25" customHeight="1" x14ac:dyDescent="0.25">
      <c r="A80" s="235" t="s">
        <v>806</v>
      </c>
      <c r="B80" s="236">
        <v>2446705</v>
      </c>
      <c r="C80" s="590">
        <v>3097361</v>
      </c>
      <c r="D80" s="203">
        <f t="shared" si="5"/>
        <v>0.26593152832074152</v>
      </c>
      <c r="E80" s="236">
        <v>5762851</v>
      </c>
      <c r="F80" s="590">
        <v>12234691</v>
      </c>
      <c r="G80" s="203">
        <f t="shared" si="3"/>
        <v>1.1230274737278476</v>
      </c>
      <c r="H80" s="206">
        <f t="shared" si="4"/>
        <v>2.4663144318530028E-3</v>
      </c>
    </row>
    <row r="81" spans="1:13" s="212" customFormat="1" ht="14.25" customHeight="1" x14ac:dyDescent="0.25">
      <c r="A81" s="235" t="s">
        <v>382</v>
      </c>
      <c r="B81" s="236">
        <v>4414993</v>
      </c>
      <c r="C81" s="590">
        <v>269787</v>
      </c>
      <c r="D81" s="203">
        <f t="shared" si="5"/>
        <v>-0.93889299484733046</v>
      </c>
      <c r="E81" s="236">
        <v>14390332</v>
      </c>
      <c r="F81" s="590">
        <v>11892685</v>
      </c>
      <c r="G81" s="203">
        <f t="shared" si="3"/>
        <v>-0.17356423743385485</v>
      </c>
      <c r="H81" s="206">
        <f t="shared" si="4"/>
        <v>2.3973715927097568E-3</v>
      </c>
    </row>
    <row r="82" spans="1:13" s="212" customFormat="1" ht="14.25" customHeight="1" x14ac:dyDescent="0.25">
      <c r="A82" s="235" t="s">
        <v>772</v>
      </c>
      <c r="B82" s="236">
        <v>1209632</v>
      </c>
      <c r="C82" s="590">
        <v>1353912</v>
      </c>
      <c r="D82" s="203">
        <f t="shared" si="5"/>
        <v>0.11927594508081807</v>
      </c>
      <c r="E82" s="236">
        <v>18164096</v>
      </c>
      <c r="F82" s="590">
        <v>11819762</v>
      </c>
      <c r="G82" s="203">
        <f t="shared" si="3"/>
        <v>-0.34927881905050495</v>
      </c>
      <c r="H82" s="206">
        <f t="shared" si="4"/>
        <v>2.3826715036503751E-3</v>
      </c>
    </row>
    <row r="83" spans="1:13" s="212" customFormat="1" ht="14.25" customHeight="1" x14ac:dyDescent="0.25">
      <c r="A83" s="235" t="s">
        <v>741</v>
      </c>
      <c r="B83" s="236">
        <v>832550</v>
      </c>
      <c r="C83" s="590">
        <v>1254616</v>
      </c>
      <c r="D83" s="203">
        <f t="shared" si="5"/>
        <v>0.50695573839409036</v>
      </c>
      <c r="E83" s="236">
        <v>8721508</v>
      </c>
      <c r="F83" s="590">
        <v>11621540</v>
      </c>
      <c r="G83" s="203">
        <f t="shared" si="3"/>
        <v>0.33251497332800706</v>
      </c>
      <c r="H83" s="206">
        <f t="shared" si="4"/>
        <v>2.342713177010923E-3</v>
      </c>
    </row>
    <row r="84" spans="1:13" s="212" customFormat="1" ht="14.25" customHeight="1" x14ac:dyDescent="0.25">
      <c r="A84" s="235" t="s">
        <v>595</v>
      </c>
      <c r="B84" s="236">
        <v>1724879</v>
      </c>
      <c r="C84" s="590">
        <v>832401</v>
      </c>
      <c r="D84" s="203">
        <f t="shared" si="5"/>
        <v>-0.51741484475142896</v>
      </c>
      <c r="E84" s="236">
        <v>18522654</v>
      </c>
      <c r="F84" s="590">
        <v>11230801</v>
      </c>
      <c r="G84" s="203">
        <f t="shared" si="3"/>
        <v>-0.39367214871043854</v>
      </c>
      <c r="H84" s="206">
        <f t="shared" si="4"/>
        <v>2.2639465588112635E-3</v>
      </c>
    </row>
    <row r="85" spans="1:13" s="226" customFormat="1" ht="14.25" customHeight="1" x14ac:dyDescent="0.2">
      <c r="A85" s="591" t="s">
        <v>807</v>
      </c>
      <c r="B85" s="236">
        <v>26082500</v>
      </c>
      <c r="C85" s="590">
        <v>34741439</v>
      </c>
      <c r="D85" s="203">
        <f t="shared" si="5"/>
        <v>0.33198270871273849</v>
      </c>
      <c r="E85" s="583">
        <v>279302696</v>
      </c>
      <c r="F85" s="590">
        <v>284081175</v>
      </c>
      <c r="G85" s="203">
        <f t="shared" si="3"/>
        <v>1.7108603205176376E-2</v>
      </c>
      <c r="H85" s="206">
        <f t="shared" si="4"/>
        <v>5.7266137879596508E-2</v>
      </c>
      <c r="I85" s="592"/>
      <c r="J85" s="592"/>
      <c r="K85" s="592"/>
      <c r="L85" s="592"/>
      <c r="M85" s="592"/>
    </row>
    <row r="86" spans="1:13" s="6" customFormat="1" ht="13.5" thickBot="1" x14ac:dyDescent="0.25">
      <c r="A86" s="240" t="s">
        <v>405</v>
      </c>
      <c r="B86" s="241">
        <f>+SUM(B35:B85)</f>
        <v>737920178</v>
      </c>
      <c r="C86" s="242">
        <f>+SUM(C35:C85)</f>
        <v>769246161</v>
      </c>
      <c r="D86" s="588">
        <f>C86/B86-1</f>
        <v>4.2451723010073383E-2</v>
      </c>
      <c r="E86" s="241">
        <f>+SUM(E35:E85)</f>
        <v>4936089109</v>
      </c>
      <c r="F86" s="242">
        <f>+SUM(F35:F85)</f>
        <v>4960718245</v>
      </c>
      <c r="G86" s="588">
        <f>F86/E86-1</f>
        <v>4.9896052231095389E-3</v>
      </c>
      <c r="H86" s="243">
        <f>SUM(H35:H85)</f>
        <v>1</v>
      </c>
      <c r="I86" s="199"/>
      <c r="J86" s="199"/>
    </row>
    <row r="87" spans="1:13" s="6" customFormat="1" x14ac:dyDescent="0.2">
      <c r="B87" s="244"/>
      <c r="C87" s="244"/>
      <c r="D87" s="10"/>
      <c r="E87" s="244"/>
      <c r="F87" s="244"/>
      <c r="G87" s="10"/>
      <c r="H87" s="10"/>
      <c r="J87" s="199"/>
      <c r="K87" s="199"/>
      <c r="L87" s="199"/>
      <c r="M87" s="199"/>
    </row>
    <row r="88" spans="1:13" s="6" customFormat="1" ht="50.25" customHeight="1" x14ac:dyDescent="0.2">
      <c r="A88" s="1000" t="s">
        <v>804</v>
      </c>
      <c r="B88" s="1000"/>
      <c r="C88" s="1000"/>
      <c r="D88" s="1000"/>
      <c r="E88" s="1000"/>
      <c r="F88" s="1000"/>
      <c r="G88" s="1000"/>
      <c r="H88" s="1000"/>
    </row>
    <row r="89" spans="1:13" s="6" customFormat="1" x14ac:dyDescent="0.2">
      <c r="A89" s="9"/>
      <c r="B89" s="9"/>
      <c r="C89" s="9"/>
      <c r="D89" s="9"/>
      <c r="E89" s="9"/>
      <c r="F89" s="9"/>
      <c r="G89" s="9"/>
      <c r="H89" s="9"/>
    </row>
    <row r="90" spans="1:13" s="6" customFormat="1" x14ac:dyDescent="0.2">
      <c r="D90" s="10"/>
      <c r="G90" s="10"/>
      <c r="H90" s="9"/>
    </row>
    <row r="91" spans="1:13" s="6" customFormat="1" x14ac:dyDescent="0.2">
      <c r="B91" s="386"/>
      <c r="D91" s="378"/>
      <c r="G91" s="10"/>
      <c r="H91" s="9"/>
    </row>
    <row r="92" spans="1:13" s="6" customFormat="1" x14ac:dyDescent="0.2">
      <c r="B92" s="593"/>
      <c r="D92" s="10"/>
      <c r="G92" s="10"/>
      <c r="H92" s="9"/>
    </row>
    <row r="93" spans="1:13" s="6" customFormat="1" x14ac:dyDescent="0.2">
      <c r="D93" s="10"/>
      <c r="G93" s="10"/>
      <c r="H93" s="9"/>
    </row>
    <row r="94" spans="1:13" s="6" customFormat="1" x14ac:dyDescent="0.2">
      <c r="D94" s="10"/>
      <c r="G94" s="10"/>
      <c r="H94" s="9"/>
    </row>
    <row r="95" spans="1:13" s="6" customFormat="1" x14ac:dyDescent="0.2">
      <c r="D95" s="10"/>
      <c r="G95" s="10"/>
      <c r="H95" s="9"/>
    </row>
    <row r="96" spans="1:13" s="6" customFormat="1" x14ac:dyDescent="0.2">
      <c r="B96" s="199"/>
      <c r="C96" s="199"/>
      <c r="D96" s="199"/>
      <c r="E96" s="199"/>
      <c r="F96" s="199"/>
      <c r="G96" s="10"/>
      <c r="H96" s="9"/>
    </row>
    <row r="97" spans="4:8" s="6" customFormat="1" x14ac:dyDescent="0.2">
      <c r="D97" s="10"/>
      <c r="G97" s="10"/>
      <c r="H97" s="9"/>
    </row>
    <row r="98" spans="4:8" s="6" customFormat="1" x14ac:dyDescent="0.2">
      <c r="D98" s="10"/>
      <c r="G98" s="10"/>
      <c r="H98" s="9"/>
    </row>
    <row r="99" spans="4:8" s="6" customFormat="1" x14ac:dyDescent="0.2">
      <c r="D99" s="10"/>
      <c r="G99" s="10"/>
      <c r="H99" s="9"/>
    </row>
    <row r="100" spans="4:8" s="6" customFormat="1" x14ac:dyDescent="0.2">
      <c r="D100" s="10"/>
      <c r="G100" s="10"/>
      <c r="H100" s="9"/>
    </row>
    <row r="101" spans="4:8" s="6" customFormat="1" x14ac:dyDescent="0.2">
      <c r="D101" s="10"/>
      <c r="G101" s="10"/>
      <c r="H101" s="9"/>
    </row>
    <row r="102" spans="4:8" s="6" customFormat="1" x14ac:dyDescent="0.2">
      <c r="D102" s="10"/>
      <c r="G102" s="10"/>
      <c r="H102" s="9"/>
    </row>
    <row r="103" spans="4:8" s="6" customFormat="1" x14ac:dyDescent="0.2">
      <c r="D103" s="10"/>
      <c r="G103" s="10"/>
      <c r="H103" s="9"/>
    </row>
    <row r="104" spans="4:8" s="6" customFormat="1" x14ac:dyDescent="0.2">
      <c r="D104" s="10"/>
      <c r="G104" s="10"/>
      <c r="H104" s="9"/>
    </row>
    <row r="105" spans="4:8" s="6" customFormat="1" x14ac:dyDescent="0.2">
      <c r="D105" s="10"/>
      <c r="G105" s="10"/>
      <c r="H105" s="9"/>
    </row>
    <row r="106" spans="4:8" s="6" customFormat="1" x14ac:dyDescent="0.2">
      <c r="D106" s="10"/>
      <c r="G106" s="10"/>
      <c r="H106" s="9"/>
    </row>
    <row r="107" spans="4:8" s="6" customFormat="1" x14ac:dyDescent="0.2">
      <c r="D107" s="10"/>
      <c r="G107" s="10"/>
      <c r="H107" s="9"/>
    </row>
    <row r="108" spans="4:8" s="6" customFormat="1" x14ac:dyDescent="0.2">
      <c r="D108" s="10"/>
      <c r="G108" s="10"/>
      <c r="H108" s="9"/>
    </row>
    <row r="109" spans="4:8" s="6" customFormat="1" x14ac:dyDescent="0.2">
      <c r="D109" s="10"/>
      <c r="G109" s="10"/>
      <c r="H109" s="9"/>
    </row>
    <row r="110" spans="4:8" s="6" customFormat="1" x14ac:dyDescent="0.2">
      <c r="D110" s="10"/>
      <c r="G110" s="10"/>
      <c r="H110" s="9"/>
    </row>
    <row r="111" spans="4:8" s="6" customFormat="1" x14ac:dyDescent="0.2">
      <c r="D111" s="10"/>
      <c r="G111" s="10"/>
      <c r="H111" s="9"/>
    </row>
    <row r="112" spans="4:8" s="6" customFormat="1" x14ac:dyDescent="0.2">
      <c r="D112" s="10"/>
      <c r="G112" s="10"/>
      <c r="H112" s="9"/>
    </row>
    <row r="113" spans="4:8" s="6" customFormat="1" x14ac:dyDescent="0.2">
      <c r="D113" s="10"/>
      <c r="G113" s="10"/>
      <c r="H113" s="9"/>
    </row>
    <row r="114" spans="4:8" s="6" customFormat="1" x14ac:dyDescent="0.2">
      <c r="D114" s="10"/>
      <c r="G114" s="10"/>
      <c r="H114" s="9"/>
    </row>
    <row r="115" spans="4:8" s="6" customFormat="1" x14ac:dyDescent="0.2">
      <c r="D115" s="10"/>
      <c r="G115" s="10"/>
      <c r="H115" s="9"/>
    </row>
    <row r="116" spans="4:8" s="6" customFormat="1" x14ac:dyDescent="0.2">
      <c r="D116" s="10"/>
      <c r="G116" s="10"/>
      <c r="H116" s="9"/>
    </row>
    <row r="117" spans="4:8" s="6" customFormat="1" x14ac:dyDescent="0.2">
      <c r="D117" s="10"/>
      <c r="G117" s="10"/>
      <c r="H117" s="9"/>
    </row>
    <row r="118" spans="4:8" s="6" customFormat="1" x14ac:dyDescent="0.2">
      <c r="D118" s="10"/>
      <c r="G118" s="10"/>
      <c r="H118" s="9"/>
    </row>
    <row r="119" spans="4:8" s="6" customFormat="1" x14ac:dyDescent="0.2">
      <c r="D119" s="10"/>
      <c r="G119" s="10"/>
      <c r="H119" s="9"/>
    </row>
    <row r="120" spans="4:8" s="6" customFormat="1" x14ac:dyDescent="0.2">
      <c r="D120" s="10"/>
      <c r="G120" s="10"/>
      <c r="H120" s="9"/>
    </row>
    <row r="121" spans="4:8" s="6" customFormat="1" x14ac:dyDescent="0.2">
      <c r="D121" s="10"/>
      <c r="G121" s="10"/>
      <c r="H121" s="9"/>
    </row>
    <row r="122" spans="4:8" s="6" customFormat="1" x14ac:dyDescent="0.2">
      <c r="D122" s="10"/>
      <c r="G122" s="10"/>
      <c r="H122" s="9"/>
    </row>
    <row r="123" spans="4:8" s="6" customFormat="1" x14ac:dyDescent="0.2">
      <c r="D123" s="10"/>
      <c r="G123" s="10"/>
      <c r="H123" s="9"/>
    </row>
    <row r="124" spans="4:8" s="6" customFormat="1" x14ac:dyDescent="0.2">
      <c r="D124" s="10"/>
      <c r="G124" s="10"/>
      <c r="H124" s="9"/>
    </row>
    <row r="125" spans="4:8" s="6" customFormat="1" x14ac:dyDescent="0.2">
      <c r="D125" s="10"/>
      <c r="G125" s="10"/>
      <c r="H125" s="9"/>
    </row>
    <row r="126" spans="4:8" s="6" customFormat="1" x14ac:dyDescent="0.2">
      <c r="D126" s="10"/>
      <c r="G126" s="10"/>
      <c r="H126" s="9"/>
    </row>
    <row r="127" spans="4:8" s="6" customFormat="1" x14ac:dyDescent="0.2">
      <c r="D127" s="10"/>
      <c r="G127" s="10"/>
      <c r="H127" s="9"/>
    </row>
    <row r="128" spans="4:8" s="6" customFormat="1" x14ac:dyDescent="0.2">
      <c r="D128" s="10"/>
      <c r="G128" s="10"/>
      <c r="H128" s="9"/>
    </row>
    <row r="129" spans="4:8" s="6" customFormat="1" x14ac:dyDescent="0.2">
      <c r="D129" s="10"/>
      <c r="G129" s="10"/>
      <c r="H129" s="9"/>
    </row>
    <row r="130" spans="4:8" s="6" customFormat="1" x14ac:dyDescent="0.2">
      <c r="D130" s="10"/>
      <c r="G130" s="10"/>
      <c r="H130" s="9"/>
    </row>
  </sheetData>
  <mergeCells count="5">
    <mergeCell ref="B5:D5"/>
    <mergeCell ref="E5:G5"/>
    <mergeCell ref="B33:D33"/>
    <mergeCell ref="E33:G33"/>
    <mergeCell ref="A88:H88"/>
  </mergeCells>
  <printOptions horizontalCentered="1" verticalCentered="1"/>
  <pageMargins left="0" right="0" top="0" bottom="0" header="0.31496062992125984" footer="0.31496062992125984"/>
  <pageSetup paperSize="9" scale="65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4F292E-7581-450A-9ADB-C39E4B1906E9}">
  <sheetPr codeName="Hoja14">
    <tabColor rgb="FF002060"/>
    <pageSetUpPr fitToPage="1"/>
  </sheetPr>
  <dimension ref="A1:M255"/>
  <sheetViews>
    <sheetView showGridLines="0" view="pageBreakPreview" zoomScaleNormal="100" zoomScaleSheetLayoutView="100" workbookViewId="0"/>
  </sheetViews>
  <sheetFormatPr baseColWidth="10" defaultColWidth="11.5703125" defaultRowHeight="12.75" x14ac:dyDescent="0.2"/>
  <cols>
    <col min="1" max="1" width="57.140625" style="6" customWidth="1"/>
    <col min="2" max="2" width="13.85546875" style="6" customWidth="1"/>
    <col min="3" max="3" width="14" style="6" customWidth="1"/>
    <col min="4" max="4" width="8.42578125" style="10" customWidth="1"/>
    <col min="5" max="5" width="13.85546875" style="6" customWidth="1"/>
    <col min="6" max="6" width="14" style="6" customWidth="1"/>
    <col min="7" max="7" width="8.42578125" style="10" customWidth="1"/>
    <col min="8" max="8" width="7.5703125" style="9" bestFit="1" customWidth="1"/>
    <col min="9" max="9" width="3.42578125" style="765" customWidth="1"/>
    <col min="10" max="16384" width="11.5703125" style="9"/>
  </cols>
  <sheetData>
    <row r="1" spans="1:9" x14ac:dyDescent="0.2">
      <c r="A1" s="245" t="s">
        <v>737</v>
      </c>
      <c r="B1" s="594"/>
      <c r="C1" s="594"/>
      <c r="D1" s="595"/>
      <c r="E1" s="594"/>
      <c r="F1" s="594"/>
      <c r="G1" s="595"/>
      <c r="H1" s="594"/>
    </row>
    <row r="2" spans="1:9" ht="15.75" x14ac:dyDescent="0.2">
      <c r="A2" s="222" t="s">
        <v>387</v>
      </c>
      <c r="B2" s="596"/>
      <c r="C2" s="596"/>
      <c r="D2" s="595"/>
      <c r="E2" s="596"/>
      <c r="F2" s="596"/>
      <c r="G2" s="595"/>
      <c r="H2" s="594"/>
    </row>
    <row r="3" spans="1:9" x14ac:dyDescent="0.2">
      <c r="A3" s="223"/>
      <c r="B3" s="594"/>
      <c r="C3" s="597"/>
      <c r="D3" s="595"/>
      <c r="E3" s="594"/>
      <c r="F3" s="597"/>
      <c r="G3" s="595"/>
      <c r="H3" s="594"/>
    </row>
    <row r="4" spans="1:9" ht="13.5" thickBot="1" x14ac:dyDescent="0.25">
      <c r="A4" s="598" t="s">
        <v>406</v>
      </c>
      <c r="B4" s="596"/>
      <c r="C4" s="596"/>
      <c r="D4" s="595"/>
      <c r="E4" s="596"/>
      <c r="F4" s="596"/>
      <c r="G4" s="595"/>
      <c r="H4" s="594"/>
    </row>
    <row r="5" spans="1:9" ht="14.25" customHeight="1" thickBot="1" x14ac:dyDescent="0.25">
      <c r="B5" s="1031" t="s">
        <v>794</v>
      </c>
      <c r="C5" s="1032"/>
      <c r="D5" s="1032"/>
      <c r="E5" s="1031" t="s">
        <v>805</v>
      </c>
      <c r="F5" s="1032"/>
      <c r="G5" s="1032"/>
      <c r="H5" s="585"/>
    </row>
    <row r="6" spans="1:9" ht="14.25" customHeight="1" thickBot="1" x14ac:dyDescent="0.25">
      <c r="A6" s="599" t="s">
        <v>407</v>
      </c>
      <c r="B6" s="229">
        <v>2023</v>
      </c>
      <c r="C6" s="229">
        <v>2024</v>
      </c>
      <c r="D6" s="246" t="s">
        <v>351</v>
      </c>
      <c r="E6" s="229">
        <v>2023</v>
      </c>
      <c r="F6" s="229">
        <v>2024</v>
      </c>
      <c r="G6" s="246" t="s">
        <v>351</v>
      </c>
      <c r="H6" s="246" t="s">
        <v>353</v>
      </c>
    </row>
    <row r="7" spans="1:9" ht="14.25" customHeight="1" x14ac:dyDescent="0.2">
      <c r="A7" s="600" t="s">
        <v>388</v>
      </c>
      <c r="B7" s="251">
        <f>+SUM(B8:B18)</f>
        <v>160966235</v>
      </c>
      <c r="C7" s="601">
        <f>+SUM(C8:C18)</f>
        <v>144750294</v>
      </c>
      <c r="D7" s="200">
        <f>C7/B7-1</f>
        <v>-0.10074125794145583</v>
      </c>
      <c r="E7" s="247">
        <f>+SUM(E8:E18)</f>
        <v>1236526450</v>
      </c>
      <c r="F7" s="601">
        <f>+SUM(F8:F18)</f>
        <v>1097706005</v>
      </c>
      <c r="G7" s="200">
        <f>F7/E7-1</f>
        <v>-0.11226645819019887</v>
      </c>
      <c r="H7" s="602">
        <f>SUM(H8:H18)</f>
        <v>1</v>
      </c>
      <c r="I7" s="766"/>
    </row>
    <row r="8" spans="1:9" ht="14.25" customHeight="1" x14ac:dyDescent="0.2">
      <c r="A8" s="603" t="s">
        <v>355</v>
      </c>
      <c r="B8" s="249">
        <v>20620248</v>
      </c>
      <c r="C8" s="249">
        <v>28827278</v>
      </c>
      <c r="D8" s="204">
        <f>C8/B8-1</f>
        <v>0.39800830717457902</v>
      </c>
      <c r="E8" s="248">
        <v>258611276</v>
      </c>
      <c r="F8" s="249">
        <v>221183098</v>
      </c>
      <c r="G8" s="204">
        <f>F8/E8-1</f>
        <v>-0.14472755627252698</v>
      </c>
      <c r="H8" s="250">
        <f t="shared" ref="H8:H18" si="0">+F8/$F$7</f>
        <v>0.20149575295436231</v>
      </c>
    </row>
    <row r="9" spans="1:9" ht="14.25" customHeight="1" x14ac:dyDescent="0.2">
      <c r="A9" s="603" t="s">
        <v>354</v>
      </c>
      <c r="B9" s="249">
        <v>14706300</v>
      </c>
      <c r="C9" s="249">
        <v>17762206</v>
      </c>
      <c r="D9" s="204">
        <f t="shared" ref="D9:D18" si="1">C9/B9-1</f>
        <v>0.20779570660193247</v>
      </c>
      <c r="E9" s="248">
        <v>129853736</v>
      </c>
      <c r="F9" s="249">
        <v>168271261</v>
      </c>
      <c r="G9" s="204">
        <f t="shared" ref="G9:G18" si="2">F9/E9-1</f>
        <v>0.29585228876279701</v>
      </c>
      <c r="H9" s="250">
        <f t="shared" si="0"/>
        <v>0.15329355969042002</v>
      </c>
    </row>
    <row r="10" spans="1:9" ht="14.25" customHeight="1" x14ac:dyDescent="0.2">
      <c r="A10" s="603" t="s">
        <v>359</v>
      </c>
      <c r="B10" s="249">
        <v>15504610</v>
      </c>
      <c r="C10" s="249">
        <v>21707945</v>
      </c>
      <c r="D10" s="204">
        <f t="shared" si="1"/>
        <v>0.40009616494707068</v>
      </c>
      <c r="E10" s="248">
        <v>121053278</v>
      </c>
      <c r="F10" s="249">
        <v>165561292</v>
      </c>
      <c r="G10" s="204">
        <f t="shared" si="2"/>
        <v>0.36767293488739727</v>
      </c>
      <c r="H10" s="250">
        <f t="shared" si="0"/>
        <v>0.15082480304004531</v>
      </c>
    </row>
    <row r="11" spans="1:9" ht="14.25" customHeight="1" x14ac:dyDescent="0.2">
      <c r="A11" s="603" t="s">
        <v>358</v>
      </c>
      <c r="B11" s="249">
        <v>12265768</v>
      </c>
      <c r="C11" s="249">
        <v>6097632</v>
      </c>
      <c r="D11" s="204">
        <f t="shared" si="1"/>
        <v>-0.50287401490065686</v>
      </c>
      <c r="E11" s="248">
        <v>90582950</v>
      </c>
      <c r="F11" s="249">
        <v>94656310</v>
      </c>
      <c r="G11" s="204">
        <f t="shared" si="2"/>
        <v>4.4968285974347211E-2</v>
      </c>
      <c r="H11" s="250">
        <f t="shared" si="0"/>
        <v>8.623102139265422E-2</v>
      </c>
    </row>
    <row r="12" spans="1:9" ht="14.25" customHeight="1" x14ac:dyDescent="0.2">
      <c r="A12" s="603" t="s">
        <v>356</v>
      </c>
      <c r="B12" s="249">
        <v>7922195</v>
      </c>
      <c r="C12" s="249">
        <v>11753208</v>
      </c>
      <c r="D12" s="204">
        <f t="shared" si="1"/>
        <v>0.48357974021088856</v>
      </c>
      <c r="E12" s="248">
        <v>105200486</v>
      </c>
      <c r="F12" s="249">
        <v>88500377</v>
      </c>
      <c r="G12" s="204">
        <f t="shared" si="2"/>
        <v>-0.15874554990173717</v>
      </c>
      <c r="H12" s="250">
        <f t="shared" si="0"/>
        <v>8.0623023466105573E-2</v>
      </c>
    </row>
    <row r="13" spans="1:9" ht="14.25" customHeight="1" x14ac:dyDescent="0.2">
      <c r="A13" s="603" t="s">
        <v>362</v>
      </c>
      <c r="B13" s="249">
        <v>6015705</v>
      </c>
      <c r="C13" s="249">
        <v>10073189</v>
      </c>
      <c r="D13" s="204">
        <f t="shared" si="1"/>
        <v>0.67448187702023277</v>
      </c>
      <c r="E13" s="248">
        <v>52135089</v>
      </c>
      <c r="F13" s="249">
        <v>57271867</v>
      </c>
      <c r="G13" s="204">
        <f t="shared" si="2"/>
        <v>9.8528229231564124E-2</v>
      </c>
      <c r="H13" s="250">
        <f t="shared" si="0"/>
        <v>5.2174140197037547E-2</v>
      </c>
    </row>
    <row r="14" spans="1:9" ht="14.25" customHeight="1" x14ac:dyDescent="0.2">
      <c r="A14" s="603" t="s">
        <v>361</v>
      </c>
      <c r="B14" s="249">
        <v>9066191</v>
      </c>
      <c r="C14" s="249">
        <v>9649400</v>
      </c>
      <c r="D14" s="204">
        <f t="shared" si="1"/>
        <v>6.4327896908415116E-2</v>
      </c>
      <c r="E14" s="248">
        <v>48541690</v>
      </c>
      <c r="F14" s="249">
        <v>37853371</v>
      </c>
      <c r="G14" s="204">
        <f t="shared" si="2"/>
        <v>-0.22018844008109317</v>
      </c>
      <c r="H14" s="250">
        <f t="shared" si="0"/>
        <v>3.4484070258866809E-2</v>
      </c>
    </row>
    <row r="15" spans="1:9" ht="14.25" customHeight="1" x14ac:dyDescent="0.2">
      <c r="A15" s="603" t="s">
        <v>380</v>
      </c>
      <c r="B15" s="249">
        <v>5762659</v>
      </c>
      <c r="C15" s="249">
        <v>3661555</v>
      </c>
      <c r="D15" s="204">
        <f t="shared" si="1"/>
        <v>-0.36460668590662748</v>
      </c>
      <c r="E15" s="248">
        <v>15331205</v>
      </c>
      <c r="F15" s="249">
        <v>33633457</v>
      </c>
      <c r="G15" s="204">
        <f t="shared" si="2"/>
        <v>1.193790833792908</v>
      </c>
      <c r="H15" s="250">
        <f t="shared" si="0"/>
        <v>3.0639767703557384E-2</v>
      </c>
    </row>
    <row r="16" spans="1:9" ht="14.25" customHeight="1" x14ac:dyDescent="0.2">
      <c r="A16" s="603" t="s">
        <v>360</v>
      </c>
      <c r="B16" s="202">
        <v>14636384</v>
      </c>
      <c r="C16" s="202">
        <v>5227247</v>
      </c>
      <c r="D16" s="204">
        <f t="shared" si="1"/>
        <v>-0.64285939751239107</v>
      </c>
      <c r="E16" s="201">
        <v>31231311</v>
      </c>
      <c r="F16" s="202">
        <v>31317004</v>
      </c>
      <c r="G16" s="204">
        <f t="shared" si="2"/>
        <v>2.7438169342299812E-3</v>
      </c>
      <c r="H16" s="250">
        <f t="shared" si="0"/>
        <v>2.8529500483146213E-2</v>
      </c>
    </row>
    <row r="17" spans="1:13" ht="14.25" customHeight="1" x14ac:dyDescent="0.2">
      <c r="A17" s="603" t="s">
        <v>372</v>
      </c>
      <c r="B17" s="249">
        <v>3700281</v>
      </c>
      <c r="C17" s="249">
        <v>3981552</v>
      </c>
      <c r="D17" s="204">
        <f t="shared" si="1"/>
        <v>7.6013416278385426E-2</v>
      </c>
      <c r="E17" s="248">
        <v>21522900</v>
      </c>
      <c r="F17" s="249">
        <v>29642437</v>
      </c>
      <c r="G17" s="204">
        <f t="shared" si="2"/>
        <v>0.3772510674676739</v>
      </c>
      <c r="H17" s="250">
        <f t="shared" si="0"/>
        <v>2.7003985461480647E-2</v>
      </c>
    </row>
    <row r="18" spans="1:13" ht="14.25" customHeight="1" x14ac:dyDescent="0.2">
      <c r="A18" s="360" t="s">
        <v>808</v>
      </c>
      <c r="B18" s="249">
        <v>50765894</v>
      </c>
      <c r="C18" s="604">
        <v>26009082</v>
      </c>
      <c r="D18" s="204">
        <f t="shared" si="1"/>
        <v>-0.48766622725091768</v>
      </c>
      <c r="E18" s="248">
        <v>362462529</v>
      </c>
      <c r="F18" s="604">
        <v>169815531</v>
      </c>
      <c r="G18" s="204">
        <f t="shared" si="2"/>
        <v>-0.53149493419773608</v>
      </c>
      <c r="H18" s="250">
        <f t="shared" si="0"/>
        <v>0.15470037535232395</v>
      </c>
    </row>
    <row r="19" spans="1:13" ht="14.25" customHeight="1" x14ac:dyDescent="0.2">
      <c r="A19" s="605" t="s">
        <v>389</v>
      </c>
      <c r="B19" s="251">
        <f>+SUM(B20:B30)</f>
        <v>185443179</v>
      </c>
      <c r="C19" s="251">
        <f>+SUM(C20:C30)</f>
        <v>206182869</v>
      </c>
      <c r="D19" s="200">
        <f>C19/B19-1</f>
        <v>0.11183851631447705</v>
      </c>
      <c r="E19" s="247">
        <f>+SUM(E20:E30)</f>
        <v>854962191</v>
      </c>
      <c r="F19" s="251">
        <f>+SUM(F20:F30)</f>
        <v>978365906</v>
      </c>
      <c r="G19" s="200">
        <f>F19/E19-1</f>
        <v>0.14433821319707918</v>
      </c>
      <c r="H19" s="606">
        <f>SUM(H20:H30)</f>
        <v>1</v>
      </c>
      <c r="I19" s="766"/>
    </row>
    <row r="20" spans="1:13" ht="14.25" customHeight="1" x14ac:dyDescent="0.2">
      <c r="A20" s="767" t="s">
        <v>355</v>
      </c>
      <c r="B20" s="768">
        <v>75959996</v>
      </c>
      <c r="C20" s="768">
        <v>110341415</v>
      </c>
      <c r="D20" s="204">
        <f>C20/B20-1</f>
        <v>0.45262533979069719</v>
      </c>
      <c r="E20" s="769">
        <v>168263265</v>
      </c>
      <c r="F20" s="768">
        <v>289430280</v>
      </c>
      <c r="G20" s="204">
        <f t="shared" ref="G20:G54" si="3">F20/E20-1</f>
        <v>0.72010379092548815</v>
      </c>
      <c r="H20" s="250">
        <f t="shared" ref="H20:H30" si="4">+F20/$F$19</f>
        <v>0.29583030052970793</v>
      </c>
    </row>
    <row r="21" spans="1:13" ht="14.25" customHeight="1" x14ac:dyDescent="0.2">
      <c r="A21" s="770" t="s">
        <v>354</v>
      </c>
      <c r="B21" s="768">
        <v>13929029</v>
      </c>
      <c r="C21" s="768">
        <v>15343696</v>
      </c>
      <c r="D21" s="204">
        <f>C21/B21-1</f>
        <v>0.10156249943912088</v>
      </c>
      <c r="E21" s="769">
        <v>121683126</v>
      </c>
      <c r="F21" s="768">
        <v>152808134</v>
      </c>
      <c r="G21" s="204">
        <f t="shared" si="3"/>
        <v>0.25578738008423607</v>
      </c>
      <c r="H21" s="250">
        <f t="shared" si="4"/>
        <v>0.15618710041189846</v>
      </c>
      <c r="J21" s="583"/>
      <c r="K21" s="583"/>
      <c r="L21" s="583"/>
      <c r="M21" s="583"/>
    </row>
    <row r="22" spans="1:13" ht="14.25" customHeight="1" x14ac:dyDescent="0.2">
      <c r="A22" s="770" t="s">
        <v>356</v>
      </c>
      <c r="B22" s="768">
        <v>8515604</v>
      </c>
      <c r="C22" s="768">
        <v>10960017</v>
      </c>
      <c r="D22" s="204">
        <f t="shared" ref="D22:D42" si="5">C22/B22-1</f>
        <v>0.28705104182862429</v>
      </c>
      <c r="E22" s="769">
        <v>94108767</v>
      </c>
      <c r="F22" s="768">
        <v>108440891</v>
      </c>
      <c r="G22" s="204">
        <f t="shared" si="3"/>
        <v>0.15229318645732559</v>
      </c>
      <c r="H22" s="250">
        <f t="shared" si="4"/>
        <v>0.11083878775309654</v>
      </c>
    </row>
    <row r="23" spans="1:13" ht="14.25" customHeight="1" x14ac:dyDescent="0.2">
      <c r="A23" s="770" t="s">
        <v>371</v>
      </c>
      <c r="B23" s="768">
        <v>1662688</v>
      </c>
      <c r="C23" s="768">
        <v>17772249</v>
      </c>
      <c r="D23" s="204">
        <f t="shared" si="5"/>
        <v>9.6888658605823821</v>
      </c>
      <c r="E23" s="769">
        <v>4694160</v>
      </c>
      <c r="F23" s="768">
        <v>60796427</v>
      </c>
      <c r="G23" s="204" t="s">
        <v>275</v>
      </c>
      <c r="H23" s="250">
        <f t="shared" si="4"/>
        <v>6.2140786618948271E-2</v>
      </c>
    </row>
    <row r="24" spans="1:13" ht="14.25" customHeight="1" x14ac:dyDescent="0.2">
      <c r="A24" s="770" t="s">
        <v>359</v>
      </c>
      <c r="B24" s="768">
        <v>1921743</v>
      </c>
      <c r="C24" s="768">
        <v>953849</v>
      </c>
      <c r="D24" s="204">
        <f t="shared" si="5"/>
        <v>-0.50365423472337345</v>
      </c>
      <c r="E24" s="769">
        <v>20755248</v>
      </c>
      <c r="F24" s="768">
        <v>49606362</v>
      </c>
      <c r="G24" s="204">
        <f t="shared" si="3"/>
        <v>1.3900635636827854</v>
      </c>
      <c r="H24" s="250">
        <f t="shared" si="4"/>
        <v>5.0703281559363739E-2</v>
      </c>
    </row>
    <row r="25" spans="1:13" ht="14.25" customHeight="1" x14ac:dyDescent="0.2">
      <c r="A25" s="770" t="s">
        <v>360</v>
      </c>
      <c r="B25" s="768">
        <v>29945854</v>
      </c>
      <c r="C25" s="768">
        <v>7460689</v>
      </c>
      <c r="D25" s="204">
        <f t="shared" si="5"/>
        <v>-0.7508607034549758</v>
      </c>
      <c r="E25" s="769">
        <v>88126128</v>
      </c>
      <c r="F25" s="768">
        <v>47884495</v>
      </c>
      <c r="G25" s="204">
        <f t="shared" si="3"/>
        <v>-0.45663679902060372</v>
      </c>
      <c r="H25" s="250">
        <f t="shared" si="4"/>
        <v>4.8943339814214663E-2</v>
      </c>
    </row>
    <row r="26" spans="1:13" ht="14.25" customHeight="1" x14ac:dyDescent="0.2">
      <c r="A26" s="770" t="s">
        <v>358</v>
      </c>
      <c r="B26" s="768">
        <v>16648530</v>
      </c>
      <c r="C26" s="768">
        <v>4557986</v>
      </c>
      <c r="D26" s="204">
        <f t="shared" si="5"/>
        <v>-0.72622291577694842</v>
      </c>
      <c r="E26" s="769">
        <v>57235246</v>
      </c>
      <c r="F26" s="768">
        <v>46366054</v>
      </c>
      <c r="G26" s="204">
        <f t="shared" si="3"/>
        <v>-0.18990382255018179</v>
      </c>
      <c r="H26" s="250">
        <f t="shared" si="4"/>
        <v>4.7391322321896204E-2</v>
      </c>
    </row>
    <row r="27" spans="1:13" ht="14.25" customHeight="1" x14ac:dyDescent="0.2">
      <c r="A27" s="770" t="s">
        <v>362</v>
      </c>
      <c r="B27" s="768">
        <v>3858461</v>
      </c>
      <c r="C27" s="768">
        <v>4462627</v>
      </c>
      <c r="D27" s="204">
        <f t="shared" si="5"/>
        <v>0.15658211914024789</v>
      </c>
      <c r="E27" s="769">
        <v>33684387</v>
      </c>
      <c r="F27" s="768">
        <v>31482371</v>
      </c>
      <c r="G27" s="204">
        <f t="shared" si="3"/>
        <v>-6.5372007511966923E-2</v>
      </c>
      <c r="H27" s="250">
        <f t="shared" si="4"/>
        <v>3.2178524217707151E-2</v>
      </c>
    </row>
    <row r="28" spans="1:13" ht="14.25" customHeight="1" x14ac:dyDescent="0.2">
      <c r="A28" s="770" t="s">
        <v>357</v>
      </c>
      <c r="B28" s="768">
        <v>1136656</v>
      </c>
      <c r="C28" s="768">
        <v>3757052</v>
      </c>
      <c r="D28" s="204">
        <f t="shared" si="5"/>
        <v>2.3053553581734492</v>
      </c>
      <c r="E28" s="769">
        <v>58352998</v>
      </c>
      <c r="F28" s="768">
        <v>25233335</v>
      </c>
      <c r="G28" s="204">
        <f t="shared" si="3"/>
        <v>-0.56757431726129992</v>
      </c>
      <c r="H28" s="250">
        <f t="shared" si="4"/>
        <v>2.5791306550291829E-2</v>
      </c>
    </row>
    <row r="29" spans="1:13" ht="14.25" customHeight="1" x14ac:dyDescent="0.2">
      <c r="A29" s="770" t="s">
        <v>361</v>
      </c>
      <c r="B29" s="249">
        <v>7384496</v>
      </c>
      <c r="C29" s="249">
        <v>5185544</v>
      </c>
      <c r="D29" s="204">
        <f t="shared" si="5"/>
        <v>-0.29777956410295303</v>
      </c>
      <c r="E29" s="769">
        <v>35638155</v>
      </c>
      <c r="F29" s="768">
        <v>22807095</v>
      </c>
      <c r="G29" s="204">
        <f t="shared" si="3"/>
        <v>-0.36003715680567638</v>
      </c>
      <c r="H29" s="250">
        <f t="shared" si="4"/>
        <v>2.3311416373088537E-2</v>
      </c>
    </row>
    <row r="30" spans="1:13" ht="14.25" customHeight="1" x14ac:dyDescent="0.2">
      <c r="A30" s="360" t="s">
        <v>809</v>
      </c>
      <c r="B30" s="583">
        <v>24480122</v>
      </c>
      <c r="C30" s="583">
        <v>25387745</v>
      </c>
      <c r="D30" s="204">
        <f t="shared" si="5"/>
        <v>3.707591816740119E-2</v>
      </c>
      <c r="E30" s="248">
        <v>172420711</v>
      </c>
      <c r="F30" s="604">
        <v>143510462</v>
      </c>
      <c r="G30" s="204">
        <f t="shared" si="3"/>
        <v>-0.16767271653345639</v>
      </c>
      <c r="H30" s="250">
        <f t="shared" si="4"/>
        <v>0.14668383384978667</v>
      </c>
    </row>
    <row r="31" spans="1:13" ht="14.25" customHeight="1" x14ac:dyDescent="0.2">
      <c r="A31" s="605" t="s">
        <v>261</v>
      </c>
      <c r="B31" s="251">
        <f>+SUM(B32:B42)</f>
        <v>47290054</v>
      </c>
      <c r="C31" s="251">
        <f>+SUM(C32:C42)</f>
        <v>76569085</v>
      </c>
      <c r="D31" s="200">
        <f t="shared" si="5"/>
        <v>0.61913718685963004</v>
      </c>
      <c r="E31" s="247">
        <f>+SUM(E32:E42)</f>
        <v>443170499</v>
      </c>
      <c r="F31" s="251">
        <f>+SUM(F32:F42)</f>
        <v>567691184</v>
      </c>
      <c r="G31" s="200">
        <f t="shared" si="3"/>
        <v>0.28097692712167643</v>
      </c>
      <c r="H31" s="606">
        <f>SUM(H32:H42)</f>
        <v>1</v>
      </c>
      <c r="I31" s="766"/>
    </row>
    <row r="32" spans="1:13" ht="14.25" customHeight="1" x14ac:dyDescent="0.2">
      <c r="A32" s="603" t="s">
        <v>371</v>
      </c>
      <c r="B32" s="249">
        <v>2322892</v>
      </c>
      <c r="C32" s="249">
        <v>8618126</v>
      </c>
      <c r="D32" s="204">
        <f t="shared" si="5"/>
        <v>2.7100846703161405</v>
      </c>
      <c r="E32" s="248">
        <v>43620193</v>
      </c>
      <c r="F32" s="249">
        <v>54696347</v>
      </c>
      <c r="G32" s="204">
        <f t="shared" si="3"/>
        <v>0.25392262707319979</v>
      </c>
      <c r="H32" s="250">
        <f t="shared" ref="H32:H42" si="6">+F32/$F$31</f>
        <v>9.6348769439407039E-2</v>
      </c>
    </row>
    <row r="33" spans="1:13" ht="14.25" customHeight="1" x14ac:dyDescent="0.2">
      <c r="A33" s="603" t="s">
        <v>365</v>
      </c>
      <c r="B33" s="249">
        <v>4099583</v>
      </c>
      <c r="C33" s="249">
        <v>5023657</v>
      </c>
      <c r="D33" s="204">
        <f t="shared" si="5"/>
        <v>0.22540682796274636</v>
      </c>
      <c r="E33" s="248">
        <v>47185489</v>
      </c>
      <c r="F33" s="249">
        <v>50775770</v>
      </c>
      <c r="G33" s="204">
        <f t="shared" si="3"/>
        <v>7.6088667852949543E-2</v>
      </c>
      <c r="H33" s="910">
        <f t="shared" si="6"/>
        <v>8.9442590322135418E-2</v>
      </c>
    </row>
    <row r="34" spans="1:13" ht="14.25" customHeight="1" x14ac:dyDescent="0.2">
      <c r="A34" s="603" t="s">
        <v>404</v>
      </c>
      <c r="B34" s="249">
        <v>4084902</v>
      </c>
      <c r="C34" s="249">
        <v>12760686</v>
      </c>
      <c r="D34" s="204">
        <f t="shared" si="5"/>
        <v>2.123865884665042</v>
      </c>
      <c r="E34" s="248">
        <v>20023241</v>
      </c>
      <c r="F34" s="249">
        <v>50436022</v>
      </c>
      <c r="G34" s="204">
        <f t="shared" si="3"/>
        <v>1.5188740424190068</v>
      </c>
      <c r="H34" s="910">
        <f t="shared" si="6"/>
        <v>8.8844117050794286E-2</v>
      </c>
      <c r="J34" s="583"/>
      <c r="K34" s="583"/>
      <c r="L34" s="583"/>
      <c r="M34" s="583"/>
    </row>
    <row r="35" spans="1:13" ht="14.25" customHeight="1" x14ac:dyDescent="0.2">
      <c r="A35" s="603" t="s">
        <v>373</v>
      </c>
      <c r="B35" s="249">
        <v>3424226</v>
      </c>
      <c r="C35" s="249">
        <v>3245263</v>
      </c>
      <c r="D35" s="204">
        <f t="shared" si="5"/>
        <v>-5.2263781654598773E-2</v>
      </c>
      <c r="E35" s="248">
        <v>37732407</v>
      </c>
      <c r="F35" s="249">
        <v>39356458</v>
      </c>
      <c r="G35" s="204">
        <f t="shared" si="3"/>
        <v>4.3041277488605534E-2</v>
      </c>
      <c r="H35" s="250">
        <f t="shared" si="6"/>
        <v>6.9327231264524974E-2</v>
      </c>
    </row>
    <row r="36" spans="1:13" ht="14.25" customHeight="1" x14ac:dyDescent="0.2">
      <c r="A36" s="603" t="s">
        <v>355</v>
      </c>
      <c r="B36" s="249">
        <v>1417661</v>
      </c>
      <c r="C36" s="249">
        <v>3842385</v>
      </c>
      <c r="D36" s="204">
        <f t="shared" si="5"/>
        <v>1.7103694042510869</v>
      </c>
      <c r="E36" s="248">
        <v>25214937</v>
      </c>
      <c r="F36" s="249">
        <v>32799613</v>
      </c>
      <c r="G36" s="204">
        <f t="shared" si="3"/>
        <v>0.30080091019065414</v>
      </c>
      <c r="H36" s="250">
        <f t="shared" si="6"/>
        <v>5.7777210434890251E-2</v>
      </c>
      <c r="J36" s="583"/>
      <c r="K36" s="583"/>
      <c r="L36" s="583"/>
      <c r="M36" s="583"/>
    </row>
    <row r="37" spans="1:13" ht="14.25" customHeight="1" x14ac:dyDescent="0.2">
      <c r="A37" s="603" t="s">
        <v>356</v>
      </c>
      <c r="B37" s="249">
        <v>3342289</v>
      </c>
      <c r="C37" s="249">
        <v>5185292</v>
      </c>
      <c r="D37" s="204">
        <f t="shared" si="5"/>
        <v>0.55141940149400615</v>
      </c>
      <c r="E37" s="248">
        <v>26325623</v>
      </c>
      <c r="F37" s="249">
        <v>31950369</v>
      </c>
      <c r="G37" s="204">
        <f t="shared" si="3"/>
        <v>0.21366050862310071</v>
      </c>
      <c r="H37" s="910">
        <f t="shared" si="6"/>
        <v>5.6281249208196264E-2</v>
      </c>
    </row>
    <row r="38" spans="1:13" ht="14.25" customHeight="1" x14ac:dyDescent="0.2">
      <c r="A38" s="603" t="s">
        <v>397</v>
      </c>
      <c r="B38" s="249">
        <v>1128108</v>
      </c>
      <c r="C38" s="249">
        <v>2486401</v>
      </c>
      <c r="D38" s="204">
        <f t="shared" si="5"/>
        <v>1.2040451800714118</v>
      </c>
      <c r="E38" s="248">
        <v>24478471</v>
      </c>
      <c r="F38" s="249">
        <v>31725247</v>
      </c>
      <c r="G38" s="204">
        <f t="shared" si="3"/>
        <v>0.29604692221176721</v>
      </c>
      <c r="H38" s="910">
        <f t="shared" si="6"/>
        <v>5.5884692054685846E-2</v>
      </c>
    </row>
    <row r="39" spans="1:13" ht="14.25" customHeight="1" x14ac:dyDescent="0.2">
      <c r="A39" s="603" t="s">
        <v>383</v>
      </c>
      <c r="B39" s="249">
        <v>2322118</v>
      </c>
      <c r="C39" s="249">
        <v>5689192</v>
      </c>
      <c r="D39" s="204">
        <f t="shared" si="5"/>
        <v>1.450001248859877</v>
      </c>
      <c r="E39" s="248">
        <v>16122412</v>
      </c>
      <c r="F39" s="249">
        <v>24334161</v>
      </c>
      <c r="G39" s="204">
        <f t="shared" si="3"/>
        <v>0.50933749863233868</v>
      </c>
      <c r="H39" s="250">
        <f t="shared" si="6"/>
        <v>4.2865138099449508E-2</v>
      </c>
    </row>
    <row r="40" spans="1:13" ht="14.25" customHeight="1" x14ac:dyDescent="0.2">
      <c r="A40" s="603" t="s">
        <v>522</v>
      </c>
      <c r="B40" s="249">
        <v>1470538</v>
      </c>
      <c r="C40" s="249">
        <v>2154123</v>
      </c>
      <c r="D40" s="204">
        <f t="shared" si="5"/>
        <v>0.46485367940168842</v>
      </c>
      <c r="E40" s="248">
        <v>2955697</v>
      </c>
      <c r="F40" s="249">
        <v>19652633</v>
      </c>
      <c r="G40" s="204">
        <f t="shared" si="3"/>
        <v>5.6490688998229519</v>
      </c>
      <c r="H40" s="250">
        <f t="shared" si="6"/>
        <v>3.4618527738137291E-2</v>
      </c>
    </row>
    <row r="41" spans="1:13" ht="14.25" customHeight="1" x14ac:dyDescent="0.2">
      <c r="A41" s="603" t="s">
        <v>357</v>
      </c>
      <c r="B41" s="249">
        <v>0</v>
      </c>
      <c r="C41" s="249">
        <v>2356459</v>
      </c>
      <c r="D41" s="204" t="s">
        <v>275</v>
      </c>
      <c r="E41" s="248">
        <v>820206</v>
      </c>
      <c r="F41" s="249">
        <v>18110969</v>
      </c>
      <c r="G41" s="204" t="s">
        <v>275</v>
      </c>
      <c r="H41" s="250">
        <f t="shared" si="6"/>
        <v>3.19028540700396E-2</v>
      </c>
    </row>
    <row r="42" spans="1:13" ht="14.25" customHeight="1" x14ac:dyDescent="0.2">
      <c r="A42" s="360" t="s">
        <v>810</v>
      </c>
      <c r="B42" s="249">
        <v>23677737</v>
      </c>
      <c r="C42" s="249">
        <v>25207501</v>
      </c>
      <c r="D42" s="204">
        <f t="shared" si="5"/>
        <v>6.4607694561350959E-2</v>
      </c>
      <c r="E42" s="248">
        <v>198691823</v>
      </c>
      <c r="F42" s="604">
        <v>213853595</v>
      </c>
      <c r="G42" s="204">
        <f t="shared" si="3"/>
        <v>7.6307981733098273E-2</v>
      </c>
      <c r="H42" s="250">
        <f t="shared" si="6"/>
        <v>0.37670762031773952</v>
      </c>
    </row>
    <row r="43" spans="1:13" ht="14.25" customHeight="1" x14ac:dyDescent="0.2">
      <c r="A43" s="605" t="s">
        <v>390</v>
      </c>
      <c r="B43" s="251">
        <f>+SUM(B44:B54)</f>
        <v>161351307</v>
      </c>
      <c r="C43" s="251">
        <f>+SUM(C44:C54)</f>
        <v>192153007</v>
      </c>
      <c r="D43" s="200">
        <f>C43/B43-1</f>
        <v>0.19089836068077215</v>
      </c>
      <c r="E43" s="247">
        <f>+SUM(E44:E54)</f>
        <v>1143261760</v>
      </c>
      <c r="F43" s="251">
        <f>+SUM(F44:F54)</f>
        <v>1122379996</v>
      </c>
      <c r="G43" s="200">
        <f t="shared" si="3"/>
        <v>-1.8265076932162949E-2</v>
      </c>
      <c r="H43" s="606">
        <f>SUM(H44:H54)</f>
        <v>1</v>
      </c>
      <c r="I43" s="766"/>
    </row>
    <row r="44" spans="1:13" ht="14.25" customHeight="1" x14ac:dyDescent="0.2">
      <c r="A44" s="603" t="s">
        <v>358</v>
      </c>
      <c r="B44" s="249">
        <v>9838082</v>
      </c>
      <c r="C44" s="249">
        <v>22467742</v>
      </c>
      <c r="D44" s="204">
        <f t="shared" ref="D44:D54" si="7">C44/B44-1</f>
        <v>1.2837522598408917</v>
      </c>
      <c r="E44" s="248">
        <v>69619477</v>
      </c>
      <c r="F44" s="249">
        <v>178683592</v>
      </c>
      <c r="G44" s="204">
        <f t="shared" si="3"/>
        <v>1.5665747532116625</v>
      </c>
      <c r="H44" s="250">
        <f t="shared" ref="H44:H54" si="8">+F44/$F$43</f>
        <v>0.1592006206782039</v>
      </c>
    </row>
    <row r="45" spans="1:13" ht="14.25" customHeight="1" x14ac:dyDescent="0.2">
      <c r="A45" s="603" t="s">
        <v>357</v>
      </c>
      <c r="B45" s="249">
        <v>17148652</v>
      </c>
      <c r="C45" s="249">
        <v>26633458</v>
      </c>
      <c r="D45" s="204">
        <f t="shared" si="7"/>
        <v>0.55309338599908608</v>
      </c>
      <c r="E45" s="248">
        <v>189610024</v>
      </c>
      <c r="F45" s="249">
        <v>166425759</v>
      </c>
      <c r="G45" s="204">
        <f t="shared" si="3"/>
        <v>-0.12227341419459981</v>
      </c>
      <c r="H45" s="250">
        <f t="shared" si="8"/>
        <v>0.14827933462206858</v>
      </c>
    </row>
    <row r="46" spans="1:13" ht="14.25" customHeight="1" x14ac:dyDescent="0.2">
      <c r="A46" s="603" t="s">
        <v>355</v>
      </c>
      <c r="B46" s="249">
        <v>5325525</v>
      </c>
      <c r="C46" s="249">
        <v>21866554</v>
      </c>
      <c r="D46" s="204">
        <f t="shared" si="7"/>
        <v>3.1059903014256811</v>
      </c>
      <c r="E46" s="248">
        <v>147254194</v>
      </c>
      <c r="F46" s="249">
        <v>114015074</v>
      </c>
      <c r="G46" s="204">
        <f t="shared" si="3"/>
        <v>-0.22572613449637979</v>
      </c>
      <c r="H46" s="250">
        <f t="shared" si="8"/>
        <v>0.10158330904536185</v>
      </c>
    </row>
    <row r="47" spans="1:13" ht="14.25" customHeight="1" x14ac:dyDescent="0.2">
      <c r="A47" s="603" t="s">
        <v>371</v>
      </c>
      <c r="B47" s="249">
        <v>24686389</v>
      </c>
      <c r="C47" s="249">
        <v>20127855</v>
      </c>
      <c r="D47" s="204">
        <f t="shared" si="7"/>
        <v>-0.1846577885489854</v>
      </c>
      <c r="E47" s="248">
        <v>112047602</v>
      </c>
      <c r="F47" s="249">
        <v>94834130</v>
      </c>
      <c r="G47" s="204">
        <f t="shared" si="3"/>
        <v>-0.15362642031375195</v>
      </c>
      <c r="H47" s="250">
        <f t="shared" si="8"/>
        <v>8.4493781373487703E-2</v>
      </c>
      <c r="J47" s="583"/>
      <c r="K47" s="583"/>
      <c r="L47" s="583"/>
      <c r="M47" s="583"/>
    </row>
    <row r="48" spans="1:13" ht="14.25" customHeight="1" x14ac:dyDescent="0.2">
      <c r="A48" s="603" t="s">
        <v>356</v>
      </c>
      <c r="B48" s="249">
        <v>20114363</v>
      </c>
      <c r="C48" s="249">
        <v>10895776</v>
      </c>
      <c r="D48" s="204">
        <f t="shared" si="7"/>
        <v>-0.45830867226568395</v>
      </c>
      <c r="E48" s="248">
        <v>108892797</v>
      </c>
      <c r="F48" s="249">
        <v>77191995</v>
      </c>
      <c r="G48" s="204">
        <f t="shared" si="3"/>
        <v>-0.29111936577402819</v>
      </c>
      <c r="H48" s="250">
        <f t="shared" si="8"/>
        <v>6.8775276889378914E-2</v>
      </c>
      <c r="J48" s="583"/>
      <c r="K48" s="583"/>
      <c r="L48" s="583"/>
      <c r="M48" s="583"/>
    </row>
    <row r="49" spans="1:13" ht="14.25" customHeight="1" x14ac:dyDescent="0.2">
      <c r="A49" s="603" t="s">
        <v>360</v>
      </c>
      <c r="B49" s="249">
        <v>4205748</v>
      </c>
      <c r="C49" s="249">
        <v>17557046</v>
      </c>
      <c r="D49" s="204">
        <f t="shared" si="7"/>
        <v>3.1745358970627819</v>
      </c>
      <c r="E49" s="248">
        <v>19655164</v>
      </c>
      <c r="F49" s="249">
        <v>66790717</v>
      </c>
      <c r="G49" s="204">
        <f t="shared" si="3"/>
        <v>2.3981256528818586</v>
      </c>
      <c r="H49" s="250">
        <f t="shared" si="8"/>
        <v>5.9508114219811878E-2</v>
      </c>
    </row>
    <row r="50" spans="1:13" ht="14.25" customHeight="1" x14ac:dyDescent="0.2">
      <c r="A50" s="603" t="s">
        <v>383</v>
      </c>
      <c r="B50" s="249">
        <v>6072092</v>
      </c>
      <c r="C50" s="249">
        <v>16967722</v>
      </c>
      <c r="D50" s="204">
        <f t="shared" si="7"/>
        <v>1.7943782801709856</v>
      </c>
      <c r="E50" s="248">
        <v>30434805</v>
      </c>
      <c r="F50" s="249">
        <v>52322088</v>
      </c>
      <c r="G50" s="204">
        <f t="shared" si="3"/>
        <v>0.71915305519453798</v>
      </c>
      <c r="H50" s="250">
        <f t="shared" si="8"/>
        <v>4.6617088852677666E-2</v>
      </c>
    </row>
    <row r="51" spans="1:13" ht="14.25" customHeight="1" x14ac:dyDescent="0.2">
      <c r="A51" s="603" t="s">
        <v>384</v>
      </c>
      <c r="B51" s="249">
        <v>7591388</v>
      </c>
      <c r="C51" s="249">
        <v>6001678</v>
      </c>
      <c r="D51" s="204">
        <f t="shared" si="7"/>
        <v>-0.20940966263349992</v>
      </c>
      <c r="E51" s="248">
        <v>35563589</v>
      </c>
      <c r="F51" s="249">
        <v>42508795</v>
      </c>
      <c r="G51" s="204">
        <f t="shared" si="3"/>
        <v>0.19528979485169518</v>
      </c>
      <c r="H51" s="250">
        <f t="shared" si="8"/>
        <v>3.7873799561196027E-2</v>
      </c>
    </row>
    <row r="52" spans="1:13" ht="14.25" customHeight="1" x14ac:dyDescent="0.2">
      <c r="A52" s="603" t="s">
        <v>368</v>
      </c>
      <c r="B52" s="249">
        <v>2071536</v>
      </c>
      <c r="C52" s="249">
        <v>3524916</v>
      </c>
      <c r="D52" s="204">
        <f t="shared" si="7"/>
        <v>0.70159533795212825</v>
      </c>
      <c r="E52" s="248">
        <v>51216247</v>
      </c>
      <c r="F52" s="249">
        <v>36136723</v>
      </c>
      <c r="G52" s="204">
        <f t="shared" si="3"/>
        <v>-0.29442852382369988</v>
      </c>
      <c r="H52" s="250">
        <f t="shared" si="8"/>
        <v>3.2196513773219457E-2</v>
      </c>
    </row>
    <row r="53" spans="1:13" ht="14.25" customHeight="1" x14ac:dyDescent="0.2">
      <c r="A53" s="603" t="s">
        <v>365</v>
      </c>
      <c r="B53" s="249">
        <v>3383765</v>
      </c>
      <c r="C53" s="249">
        <v>2656112</v>
      </c>
      <c r="D53" s="204">
        <f t="shared" si="7"/>
        <v>-0.21504241577059868</v>
      </c>
      <c r="E53" s="248">
        <v>33905191</v>
      </c>
      <c r="F53" s="249">
        <v>29278383</v>
      </c>
      <c r="G53" s="204">
        <f t="shared" si="3"/>
        <v>-0.13646311563323743</v>
      </c>
      <c r="H53" s="250">
        <f t="shared" si="8"/>
        <v>2.6085980776870511E-2</v>
      </c>
    </row>
    <row r="54" spans="1:13" ht="14.25" customHeight="1" x14ac:dyDescent="0.2">
      <c r="A54" s="360" t="s">
        <v>811</v>
      </c>
      <c r="B54" s="249">
        <v>60913767</v>
      </c>
      <c r="C54" s="604">
        <v>43454148</v>
      </c>
      <c r="D54" s="204">
        <f t="shared" si="7"/>
        <v>-0.28662845625685895</v>
      </c>
      <c r="E54" s="248">
        <v>345062670</v>
      </c>
      <c r="F54" s="604">
        <v>264192740</v>
      </c>
      <c r="G54" s="204">
        <f t="shared" si="3"/>
        <v>-0.23436302165053091</v>
      </c>
      <c r="H54" s="250">
        <f t="shared" si="8"/>
        <v>0.23538618020772351</v>
      </c>
    </row>
    <row r="55" spans="1:13" ht="14.25" customHeight="1" x14ac:dyDescent="0.2">
      <c r="A55" s="605" t="s">
        <v>391</v>
      </c>
      <c r="B55" s="251">
        <f>+SUM(B56:B66)</f>
        <v>138941156</v>
      </c>
      <c r="C55" s="251">
        <f>+SUM(C56:C66)</f>
        <v>76584155</v>
      </c>
      <c r="D55" s="200">
        <f>C55/B55-1</f>
        <v>-0.4488015127785463</v>
      </c>
      <c r="E55" s="247">
        <f>+SUM(E56:E66)</f>
        <v>928362003</v>
      </c>
      <c r="F55" s="251">
        <f>+SUM(F56:F66)</f>
        <v>697684915</v>
      </c>
      <c r="G55" s="200">
        <f>F55/E55-1</f>
        <v>-0.24847751981938881</v>
      </c>
      <c r="H55" s="606">
        <f>SUM(H56:H66)</f>
        <v>1</v>
      </c>
      <c r="I55" s="766"/>
    </row>
    <row r="56" spans="1:13" ht="14.25" customHeight="1" x14ac:dyDescent="0.2">
      <c r="A56" s="603" t="s">
        <v>383</v>
      </c>
      <c r="B56" s="249">
        <v>41982070</v>
      </c>
      <c r="C56" s="249">
        <v>23241883</v>
      </c>
      <c r="D56" s="204">
        <f>(C56-B56)/B56</f>
        <v>-0.44638549266389199</v>
      </c>
      <c r="E56" s="248">
        <v>205372981</v>
      </c>
      <c r="F56" s="249">
        <v>175877818</v>
      </c>
      <c r="G56" s="204">
        <f>(F56-E56)/E56</f>
        <v>-0.14361754334178944</v>
      </c>
      <c r="H56" s="250">
        <f t="shared" ref="H56:H66" si="9">+F56/$F$55</f>
        <v>0.25208774651520166</v>
      </c>
    </row>
    <row r="57" spans="1:13" ht="14.25" customHeight="1" x14ac:dyDescent="0.2">
      <c r="A57" s="603" t="s">
        <v>369</v>
      </c>
      <c r="B57" s="249">
        <v>6616690</v>
      </c>
      <c r="C57" s="249">
        <v>8021292</v>
      </c>
      <c r="D57" s="204">
        <f>(C57-B57)/B57</f>
        <v>0.21228166953567418</v>
      </c>
      <c r="E57" s="248">
        <v>68399678</v>
      </c>
      <c r="F57" s="249">
        <v>84981403</v>
      </c>
      <c r="G57" s="204">
        <f t="shared" ref="G57:G66" si="10">(F57-E57)/E57</f>
        <v>0.24242402135284905</v>
      </c>
      <c r="H57" s="250">
        <f t="shared" si="9"/>
        <v>0.12180484509973961</v>
      </c>
    </row>
    <row r="58" spans="1:13" ht="14.25" customHeight="1" x14ac:dyDescent="0.2">
      <c r="A58" s="603" t="s">
        <v>365</v>
      </c>
      <c r="B58" s="249">
        <v>5644275</v>
      </c>
      <c r="C58" s="249">
        <v>5911316</v>
      </c>
      <c r="D58" s="204">
        <f t="shared" ref="D58:D66" si="11">(C58-B58)/B58</f>
        <v>4.7311833672172246E-2</v>
      </c>
      <c r="E58" s="248">
        <v>40482607</v>
      </c>
      <c r="F58" s="249">
        <v>64493816</v>
      </c>
      <c r="G58" s="204">
        <f t="shared" si="10"/>
        <v>0.59312407918788435</v>
      </c>
      <c r="H58" s="250">
        <f t="shared" si="9"/>
        <v>9.2439745526101846E-2</v>
      </c>
    </row>
    <row r="59" spans="1:13" ht="14.25" customHeight="1" x14ac:dyDescent="0.2">
      <c r="A59" s="603" t="s">
        <v>372</v>
      </c>
      <c r="B59" s="249">
        <v>5840448</v>
      </c>
      <c r="C59" s="249">
        <v>5627249</v>
      </c>
      <c r="D59" s="204">
        <f t="shared" si="11"/>
        <v>-3.6503877784717885E-2</v>
      </c>
      <c r="E59" s="248">
        <v>62364902</v>
      </c>
      <c r="F59" s="249">
        <v>52849223</v>
      </c>
      <c r="G59" s="204">
        <f t="shared" si="10"/>
        <v>-0.15258067750992377</v>
      </c>
      <c r="H59" s="250">
        <f t="shared" si="9"/>
        <v>7.5749413329368034E-2</v>
      </c>
    </row>
    <row r="60" spans="1:13" ht="14.25" customHeight="1" x14ac:dyDescent="0.2">
      <c r="A60" s="603" t="s">
        <v>364</v>
      </c>
      <c r="B60" s="249">
        <v>43579386</v>
      </c>
      <c r="C60" s="249">
        <v>5052272</v>
      </c>
      <c r="D60" s="204">
        <f t="shared" si="11"/>
        <v>-0.88406738910915361</v>
      </c>
      <c r="E60" s="248">
        <v>267433838</v>
      </c>
      <c r="F60" s="249">
        <v>46992482</v>
      </c>
      <c r="G60" s="204">
        <f t="shared" si="10"/>
        <v>-0.8242837093786165</v>
      </c>
      <c r="H60" s="250">
        <f t="shared" si="9"/>
        <v>6.735487752376014E-2</v>
      </c>
    </row>
    <row r="61" spans="1:13" ht="14.25" customHeight="1" x14ac:dyDescent="0.2">
      <c r="A61" s="603" t="s">
        <v>374</v>
      </c>
      <c r="B61" s="249">
        <v>3308541</v>
      </c>
      <c r="C61" s="249">
        <v>2986561</v>
      </c>
      <c r="D61" s="204">
        <f t="shared" si="11"/>
        <v>-9.7317820755432688E-2</v>
      </c>
      <c r="E61" s="248">
        <v>29297672</v>
      </c>
      <c r="F61" s="249">
        <v>30936940</v>
      </c>
      <c r="G61" s="204">
        <f t="shared" si="10"/>
        <v>5.5952158929214582E-2</v>
      </c>
      <c r="H61" s="250">
        <f t="shared" si="9"/>
        <v>4.434228021111794E-2</v>
      </c>
    </row>
    <row r="62" spans="1:13" ht="14.25" customHeight="1" x14ac:dyDescent="0.2">
      <c r="A62" s="603" t="s">
        <v>400</v>
      </c>
      <c r="B62" s="249">
        <v>2759251</v>
      </c>
      <c r="C62" s="249">
        <v>6440647</v>
      </c>
      <c r="D62" s="204">
        <f t="shared" si="11"/>
        <v>1.3342012017029259</v>
      </c>
      <c r="E62" s="248">
        <v>23520745</v>
      </c>
      <c r="F62" s="249">
        <v>25604728</v>
      </c>
      <c r="G62" s="204">
        <f t="shared" si="10"/>
        <v>8.8601912907095418E-2</v>
      </c>
      <c r="H62" s="250">
        <f t="shared" si="9"/>
        <v>3.6699557994599896E-2</v>
      </c>
      <c r="J62" s="583"/>
      <c r="K62" s="583"/>
      <c r="L62" s="583"/>
      <c r="M62" s="583"/>
    </row>
    <row r="63" spans="1:13" ht="14.25" customHeight="1" x14ac:dyDescent="0.2">
      <c r="A63" s="603" t="s">
        <v>754</v>
      </c>
      <c r="B63" s="249">
        <v>2127032</v>
      </c>
      <c r="C63" s="249">
        <v>2300313</v>
      </c>
      <c r="D63" s="204">
        <f t="shared" si="11"/>
        <v>8.1466099240632014E-2</v>
      </c>
      <c r="E63" s="248">
        <v>25985172</v>
      </c>
      <c r="F63" s="249">
        <v>24618993</v>
      </c>
      <c r="G63" s="204">
        <f t="shared" si="10"/>
        <v>-5.2575330269124254E-2</v>
      </c>
      <c r="H63" s="250">
        <f t="shared" si="9"/>
        <v>3.528669241759369E-2</v>
      </c>
    </row>
    <row r="64" spans="1:13" ht="14.25" customHeight="1" x14ac:dyDescent="0.2">
      <c r="A64" s="603" t="s">
        <v>596</v>
      </c>
      <c r="B64" s="249">
        <v>3167998</v>
      </c>
      <c r="C64" s="249">
        <v>3395219</v>
      </c>
      <c r="D64" s="204">
        <f t="shared" si="11"/>
        <v>7.1723845785256174E-2</v>
      </c>
      <c r="E64" s="248">
        <v>20046936</v>
      </c>
      <c r="F64" s="249">
        <v>20957877</v>
      </c>
      <c r="G64" s="204">
        <f t="shared" si="10"/>
        <v>4.5440410444768216E-2</v>
      </c>
      <c r="H64" s="250">
        <f t="shared" si="9"/>
        <v>3.0039171765667314E-2</v>
      </c>
    </row>
    <row r="65" spans="1:13" ht="14.25" customHeight="1" x14ac:dyDescent="0.2">
      <c r="A65" s="603" t="s">
        <v>375</v>
      </c>
      <c r="B65" s="249">
        <v>1265032</v>
      </c>
      <c r="C65" s="249">
        <v>2134191</v>
      </c>
      <c r="D65" s="204">
        <f t="shared" si="11"/>
        <v>0.68706483314256084</v>
      </c>
      <c r="E65" s="248">
        <v>13907162</v>
      </c>
      <c r="F65" s="249">
        <v>15880203</v>
      </c>
      <c r="G65" s="204">
        <f t="shared" si="10"/>
        <v>0.14187229572791343</v>
      </c>
      <c r="H65" s="250">
        <f t="shared" si="9"/>
        <v>2.2761281860307958E-2</v>
      </c>
    </row>
    <row r="66" spans="1:13" ht="14.25" customHeight="1" x14ac:dyDescent="0.2">
      <c r="A66" s="360" t="s">
        <v>812</v>
      </c>
      <c r="B66" s="249">
        <v>22650433</v>
      </c>
      <c r="C66" s="604">
        <v>11473212</v>
      </c>
      <c r="D66" s="204">
        <f t="shared" si="11"/>
        <v>-0.49346610724836915</v>
      </c>
      <c r="E66" s="248">
        <v>171550310</v>
      </c>
      <c r="F66" s="604">
        <v>154491432</v>
      </c>
      <c r="G66" s="204">
        <f t="shared" si="10"/>
        <v>-9.9439505530476743E-2</v>
      </c>
      <c r="H66" s="250">
        <f t="shared" si="9"/>
        <v>0.22143438775654192</v>
      </c>
    </row>
    <row r="67" spans="1:13" ht="14.25" customHeight="1" x14ac:dyDescent="0.2">
      <c r="A67" s="605" t="s">
        <v>281</v>
      </c>
      <c r="B67" s="251">
        <f>+SUM(B68:B78)</f>
        <v>43928247</v>
      </c>
      <c r="C67" s="251">
        <f>+SUM(C68:C78)</f>
        <v>73006751</v>
      </c>
      <c r="D67" s="200">
        <f>C67/B67-1</f>
        <v>0.66195457332954799</v>
      </c>
      <c r="E67" s="247">
        <f>+SUM(E68:E78)</f>
        <v>329806206</v>
      </c>
      <c r="F67" s="251">
        <f>+SUM(F68:F78)</f>
        <v>496890239</v>
      </c>
      <c r="G67" s="200">
        <f>F67/E67-1</f>
        <v>0.50661276216251672</v>
      </c>
      <c r="H67" s="606">
        <f>SUM(H68:H78)</f>
        <v>1</v>
      </c>
      <c r="I67" s="766"/>
    </row>
    <row r="68" spans="1:13" ht="14.25" customHeight="1" x14ac:dyDescent="0.2">
      <c r="A68" s="603" t="s">
        <v>357</v>
      </c>
      <c r="B68" s="249">
        <v>3556941</v>
      </c>
      <c r="C68" s="583">
        <v>13583782</v>
      </c>
      <c r="D68" s="204">
        <f t="shared" ref="D68:D78" si="12">C68/B68-1</f>
        <v>2.8189506095265568</v>
      </c>
      <c r="E68" s="248">
        <v>104792728</v>
      </c>
      <c r="F68" s="249">
        <v>122360746</v>
      </c>
      <c r="G68" s="204">
        <f>F68/E68-1</f>
        <v>0.16764539234058295</v>
      </c>
      <c r="H68" s="250">
        <f t="shared" ref="H68:H78" si="13">+F68/$F$67</f>
        <v>0.24625306837633412</v>
      </c>
    </row>
    <row r="69" spans="1:13" ht="14.25" customHeight="1" x14ac:dyDescent="0.2">
      <c r="A69" s="603" t="s">
        <v>358</v>
      </c>
      <c r="B69" s="249">
        <v>5126092</v>
      </c>
      <c r="C69" s="583">
        <v>7551913</v>
      </c>
      <c r="D69" s="204">
        <f t="shared" si="12"/>
        <v>0.47323009419261308</v>
      </c>
      <c r="E69" s="248">
        <v>23714418</v>
      </c>
      <c r="F69" s="249">
        <v>65723197</v>
      </c>
      <c r="G69" s="204">
        <f t="shared" ref="G69:G78" si="14">F69/E69-1</f>
        <v>1.7714446544713853</v>
      </c>
      <c r="H69" s="250">
        <f t="shared" si="13"/>
        <v>0.13226904423051064</v>
      </c>
    </row>
    <row r="70" spans="1:13" ht="14.25" customHeight="1" x14ac:dyDescent="0.2">
      <c r="A70" s="603" t="s">
        <v>371</v>
      </c>
      <c r="B70" s="249">
        <v>2289173</v>
      </c>
      <c r="C70" s="583">
        <v>15385170</v>
      </c>
      <c r="D70" s="204">
        <f t="shared" si="12"/>
        <v>5.7208419809249893</v>
      </c>
      <c r="E70" s="248">
        <v>9106316</v>
      </c>
      <c r="F70" s="249">
        <v>63118372</v>
      </c>
      <c r="G70" s="204">
        <f t="shared" si="14"/>
        <v>5.9312740739504317</v>
      </c>
      <c r="H70" s="250">
        <f t="shared" si="13"/>
        <v>0.12702678991446237</v>
      </c>
    </row>
    <row r="71" spans="1:13" ht="14.25" customHeight="1" x14ac:dyDescent="0.2">
      <c r="A71" s="603" t="s">
        <v>384</v>
      </c>
      <c r="B71" s="249">
        <v>5549796</v>
      </c>
      <c r="C71" s="583">
        <v>4567771</v>
      </c>
      <c r="D71" s="204">
        <f t="shared" si="12"/>
        <v>-0.17694794547403181</v>
      </c>
      <c r="E71" s="248">
        <v>22531455</v>
      </c>
      <c r="F71" s="249">
        <v>38060391</v>
      </c>
      <c r="G71" s="204">
        <f t="shared" si="14"/>
        <v>0.68921141577408118</v>
      </c>
      <c r="H71" s="250">
        <f t="shared" si="13"/>
        <v>7.659717984518509E-2</v>
      </c>
    </row>
    <row r="72" spans="1:13" ht="14.25" customHeight="1" x14ac:dyDescent="0.2">
      <c r="A72" s="603" t="s">
        <v>355</v>
      </c>
      <c r="B72" s="249">
        <v>8775364</v>
      </c>
      <c r="C72" s="583">
        <v>7768577</v>
      </c>
      <c r="D72" s="204">
        <f t="shared" si="12"/>
        <v>-0.11472880213288017</v>
      </c>
      <c r="E72" s="248">
        <v>29054406</v>
      </c>
      <c r="F72" s="249">
        <v>31973426</v>
      </c>
      <c r="G72" s="204">
        <f t="shared" si="14"/>
        <v>0.10046737833841801</v>
      </c>
      <c r="H72" s="250">
        <f t="shared" si="13"/>
        <v>6.4347059955025598E-2</v>
      </c>
    </row>
    <row r="73" spans="1:13" ht="14.25" customHeight="1" x14ac:dyDescent="0.2">
      <c r="A73" s="603" t="s">
        <v>354</v>
      </c>
      <c r="B73" s="249">
        <v>4832804</v>
      </c>
      <c r="C73" s="583">
        <v>2652627</v>
      </c>
      <c r="D73" s="204">
        <f t="shared" si="12"/>
        <v>-0.45112050892194266</v>
      </c>
      <c r="E73" s="248">
        <v>26895319</v>
      </c>
      <c r="F73" s="249">
        <v>24587197</v>
      </c>
      <c r="G73" s="204">
        <f t="shared" si="14"/>
        <v>-8.5818725555922959E-2</v>
      </c>
      <c r="H73" s="250">
        <f t="shared" si="13"/>
        <v>4.9482149316279887E-2</v>
      </c>
      <c r="J73" s="583"/>
      <c r="K73" s="583"/>
      <c r="L73" s="583"/>
      <c r="M73" s="583"/>
    </row>
    <row r="74" spans="1:13" ht="14.25" customHeight="1" x14ac:dyDescent="0.2">
      <c r="A74" s="603" t="s">
        <v>376</v>
      </c>
      <c r="B74" s="249">
        <v>3010348</v>
      </c>
      <c r="C74" s="583">
        <v>5000749</v>
      </c>
      <c r="D74" s="204">
        <f t="shared" si="12"/>
        <v>0.66118634789067565</v>
      </c>
      <c r="E74" s="248">
        <v>6128426</v>
      </c>
      <c r="F74" s="249">
        <v>23521043</v>
      </c>
      <c r="G74" s="204">
        <f t="shared" si="14"/>
        <v>2.8380234990191608</v>
      </c>
      <c r="H74" s="250">
        <f t="shared" si="13"/>
        <v>4.7336496380642322E-2</v>
      </c>
    </row>
    <row r="75" spans="1:13" ht="14.25" customHeight="1" x14ac:dyDescent="0.2">
      <c r="A75" s="603" t="s">
        <v>399</v>
      </c>
      <c r="B75" s="249">
        <v>1808274</v>
      </c>
      <c r="C75" s="607">
        <v>5063778</v>
      </c>
      <c r="D75" s="204">
        <f t="shared" si="12"/>
        <v>1.8003377806681953</v>
      </c>
      <c r="E75" s="248">
        <v>4801693</v>
      </c>
      <c r="F75" s="249">
        <v>13810852</v>
      </c>
      <c r="G75" s="204">
        <f t="shared" si="14"/>
        <v>1.876246357274403</v>
      </c>
      <c r="H75" s="250">
        <f t="shared" si="13"/>
        <v>2.7794572957992841E-2</v>
      </c>
    </row>
    <row r="76" spans="1:13" ht="14.25" customHeight="1" x14ac:dyDescent="0.2">
      <c r="A76" s="603" t="s">
        <v>402</v>
      </c>
      <c r="B76" s="249">
        <v>723881</v>
      </c>
      <c r="C76" s="607">
        <v>1100000</v>
      </c>
      <c r="D76" s="204">
        <f t="shared" si="12"/>
        <v>0.5195867829104508</v>
      </c>
      <c r="E76" s="248">
        <v>8641436</v>
      </c>
      <c r="F76" s="249">
        <v>12409900</v>
      </c>
      <c r="G76" s="204">
        <f t="shared" si="14"/>
        <v>0.4360923346536385</v>
      </c>
      <c r="H76" s="250">
        <f t="shared" si="13"/>
        <v>2.4975133391581878E-2</v>
      </c>
    </row>
    <row r="77" spans="1:13" ht="14.25" customHeight="1" x14ac:dyDescent="0.2">
      <c r="A77" s="603" t="s">
        <v>359</v>
      </c>
      <c r="B77" s="249">
        <v>99414</v>
      </c>
      <c r="C77" s="583">
        <v>-991623</v>
      </c>
      <c r="D77" s="204" t="s">
        <v>276</v>
      </c>
      <c r="E77" s="248">
        <v>3822522</v>
      </c>
      <c r="F77" s="249">
        <v>11643488</v>
      </c>
      <c r="G77" s="204">
        <f t="shared" si="14"/>
        <v>2.0460224950961696</v>
      </c>
      <c r="H77" s="250">
        <f t="shared" si="13"/>
        <v>2.3432716294513486E-2</v>
      </c>
    </row>
    <row r="78" spans="1:13" ht="14.25" customHeight="1" x14ac:dyDescent="0.2">
      <c r="A78" s="360" t="s">
        <v>813</v>
      </c>
      <c r="B78" s="249">
        <v>8156160</v>
      </c>
      <c r="C78" s="604">
        <v>11324007</v>
      </c>
      <c r="D78" s="204">
        <f t="shared" si="12"/>
        <v>0.38839932026836155</v>
      </c>
      <c r="E78" s="248">
        <v>90317487</v>
      </c>
      <c r="F78" s="604">
        <v>89681627</v>
      </c>
      <c r="G78" s="204">
        <f t="shared" si="14"/>
        <v>-7.0402756002279077E-3</v>
      </c>
      <c r="H78" s="250">
        <f t="shared" si="13"/>
        <v>0.18048578933747178</v>
      </c>
    </row>
    <row r="79" spans="1:13" s="6" customFormat="1" ht="14.25" customHeight="1" thickBot="1" x14ac:dyDescent="0.25">
      <c r="A79" s="608" t="s">
        <v>0</v>
      </c>
      <c r="B79" s="609">
        <f>+B7+B19+B31+B43+B55+B67</f>
        <v>737920178</v>
      </c>
      <c r="C79" s="609">
        <f>+C7+C19+C31+C43+C55+C67</f>
        <v>769246161</v>
      </c>
      <c r="D79" s="252">
        <f>C79/B79-1</f>
        <v>4.2451723010073383E-2</v>
      </c>
      <c r="E79" s="609">
        <f>+E7+E19+E31+E43+E55+E67</f>
        <v>4936089109</v>
      </c>
      <c r="F79" s="609">
        <f>+F7+F19+F31+F43+F55+F67</f>
        <v>4960718245</v>
      </c>
      <c r="G79" s="252">
        <f>F79/E79-1</f>
        <v>4.9896052231095389E-3</v>
      </c>
      <c r="H79" s="610">
        <f>+F79/$F$79</f>
        <v>1</v>
      </c>
      <c r="I79" s="766">
        <f t="shared" ref="I79" si="15">E79/1000000</f>
        <v>4936.0891089999996</v>
      </c>
    </row>
    <row r="80" spans="1:13" s="6" customFormat="1" x14ac:dyDescent="0.2">
      <c r="B80" s="594"/>
      <c r="C80" s="594"/>
      <c r="D80" s="595"/>
      <c r="E80" s="594"/>
      <c r="F80" s="594"/>
      <c r="G80" s="595"/>
      <c r="H80" s="594"/>
      <c r="I80" s="18"/>
    </row>
    <row r="81" spans="1:9" s="6" customFormat="1" ht="55.5" customHeight="1" x14ac:dyDescent="0.2">
      <c r="A81" s="1000" t="s">
        <v>804</v>
      </c>
      <c r="B81" s="1000"/>
      <c r="C81" s="1000"/>
      <c r="D81" s="1000"/>
      <c r="E81" s="1000"/>
      <c r="F81" s="1000"/>
      <c r="G81" s="1000"/>
      <c r="H81" s="1000"/>
      <c r="I81" s="18"/>
    </row>
    <row r="82" spans="1:9" s="6" customFormat="1" x14ac:dyDescent="0.2">
      <c r="B82" s="607"/>
      <c r="C82" s="607"/>
      <c r="D82" s="607"/>
      <c r="E82" s="607"/>
      <c r="F82" s="607"/>
      <c r="G82" s="10"/>
      <c r="H82" s="607"/>
      <c r="I82" s="18"/>
    </row>
    <row r="83" spans="1:9" s="6" customFormat="1" x14ac:dyDescent="0.2">
      <c r="B83" s="607"/>
      <c r="D83" s="10"/>
      <c r="F83" s="607"/>
      <c r="G83" s="10"/>
      <c r="I83" s="18"/>
    </row>
    <row r="84" spans="1:9" s="6" customFormat="1" x14ac:dyDescent="0.2">
      <c r="D84" s="10"/>
      <c r="G84" s="10"/>
      <c r="I84" s="18"/>
    </row>
    <row r="85" spans="1:9" s="6" customFormat="1" x14ac:dyDescent="0.2">
      <c r="D85" s="10"/>
      <c r="G85" s="10"/>
      <c r="I85" s="18"/>
    </row>
    <row r="86" spans="1:9" s="6" customFormat="1" x14ac:dyDescent="0.2">
      <c r="C86" s="607"/>
      <c r="D86" s="607"/>
      <c r="E86" s="607"/>
      <c r="F86" s="607"/>
      <c r="G86" s="10"/>
      <c r="I86" s="18"/>
    </row>
    <row r="87" spans="1:9" s="6" customFormat="1" x14ac:dyDescent="0.2">
      <c r="D87" s="10"/>
      <c r="G87" s="10"/>
      <c r="I87" s="18"/>
    </row>
    <row r="88" spans="1:9" s="6" customFormat="1" x14ac:dyDescent="0.2">
      <c r="D88" s="10"/>
      <c r="G88" s="10"/>
      <c r="I88" s="18"/>
    </row>
    <row r="89" spans="1:9" s="6" customFormat="1" x14ac:dyDescent="0.2">
      <c r="D89" s="10"/>
      <c r="G89" s="10"/>
      <c r="I89" s="18"/>
    </row>
    <row r="90" spans="1:9" s="6" customFormat="1" x14ac:dyDescent="0.2">
      <c r="D90" s="10"/>
      <c r="G90" s="10"/>
      <c r="I90" s="18"/>
    </row>
    <row r="91" spans="1:9" s="6" customFormat="1" x14ac:dyDescent="0.2">
      <c r="D91" s="10"/>
      <c r="G91" s="10"/>
      <c r="I91" s="18"/>
    </row>
    <row r="92" spans="1:9" s="6" customFormat="1" x14ac:dyDescent="0.2">
      <c r="D92" s="10"/>
      <c r="G92" s="10"/>
      <c r="I92" s="18"/>
    </row>
    <row r="93" spans="1:9" s="6" customFormat="1" x14ac:dyDescent="0.2">
      <c r="D93" s="10"/>
      <c r="G93" s="10"/>
      <c r="I93" s="18"/>
    </row>
    <row r="94" spans="1:9" s="6" customFormat="1" x14ac:dyDescent="0.2">
      <c r="D94" s="10"/>
      <c r="G94" s="10"/>
      <c r="I94" s="18"/>
    </row>
    <row r="95" spans="1:9" s="6" customFormat="1" x14ac:dyDescent="0.2">
      <c r="D95" s="10"/>
      <c r="G95" s="10"/>
      <c r="I95" s="18"/>
    </row>
    <row r="96" spans="1:9" s="6" customFormat="1" x14ac:dyDescent="0.2">
      <c r="D96" s="10"/>
      <c r="G96" s="10"/>
      <c r="I96" s="18"/>
    </row>
    <row r="97" spans="4:9" s="6" customFormat="1" x14ac:dyDescent="0.2">
      <c r="D97" s="10"/>
      <c r="G97" s="10"/>
      <c r="I97" s="18"/>
    </row>
    <row r="98" spans="4:9" s="6" customFormat="1" x14ac:dyDescent="0.2">
      <c r="D98" s="10"/>
      <c r="G98" s="10"/>
      <c r="I98" s="18"/>
    </row>
    <row r="99" spans="4:9" s="6" customFormat="1" x14ac:dyDescent="0.2">
      <c r="D99" s="10"/>
      <c r="G99" s="10"/>
      <c r="I99" s="18"/>
    </row>
    <row r="100" spans="4:9" s="6" customFormat="1" x14ac:dyDescent="0.2">
      <c r="D100" s="10"/>
      <c r="G100" s="10"/>
      <c r="I100" s="18"/>
    </row>
    <row r="101" spans="4:9" s="6" customFormat="1" x14ac:dyDescent="0.2">
      <c r="D101" s="10"/>
      <c r="G101" s="10"/>
      <c r="I101" s="18"/>
    </row>
    <row r="102" spans="4:9" s="6" customFormat="1" x14ac:dyDescent="0.2">
      <c r="D102" s="10"/>
      <c r="G102" s="10"/>
      <c r="I102" s="18"/>
    </row>
    <row r="103" spans="4:9" s="6" customFormat="1" x14ac:dyDescent="0.2">
      <c r="D103" s="10"/>
      <c r="G103" s="10"/>
      <c r="I103" s="18"/>
    </row>
    <row r="104" spans="4:9" s="6" customFormat="1" x14ac:dyDescent="0.2">
      <c r="D104" s="10"/>
      <c r="G104" s="10"/>
      <c r="I104" s="18"/>
    </row>
    <row r="105" spans="4:9" s="6" customFormat="1" x14ac:dyDescent="0.2">
      <c r="D105" s="10"/>
      <c r="G105" s="10"/>
      <c r="I105" s="18"/>
    </row>
    <row r="106" spans="4:9" s="6" customFormat="1" x14ac:dyDescent="0.2">
      <c r="D106" s="10"/>
      <c r="G106" s="10"/>
      <c r="I106" s="18"/>
    </row>
    <row r="107" spans="4:9" s="6" customFormat="1" x14ac:dyDescent="0.2">
      <c r="D107" s="10"/>
      <c r="G107" s="10"/>
      <c r="I107" s="18"/>
    </row>
    <row r="108" spans="4:9" s="6" customFormat="1" x14ac:dyDescent="0.2">
      <c r="D108" s="10"/>
      <c r="G108" s="10"/>
      <c r="I108" s="18"/>
    </row>
    <row r="109" spans="4:9" s="6" customFormat="1" x14ac:dyDescent="0.2">
      <c r="D109" s="10"/>
      <c r="G109" s="10"/>
      <c r="I109" s="18"/>
    </row>
    <row r="110" spans="4:9" s="6" customFormat="1" x14ac:dyDescent="0.2">
      <c r="D110" s="10"/>
      <c r="G110" s="10"/>
      <c r="I110" s="18"/>
    </row>
    <row r="111" spans="4:9" s="6" customFormat="1" x14ac:dyDescent="0.2">
      <c r="D111" s="10"/>
      <c r="G111" s="10"/>
      <c r="I111" s="18"/>
    </row>
    <row r="112" spans="4:9" s="6" customFormat="1" x14ac:dyDescent="0.2">
      <c r="D112" s="10"/>
      <c r="G112" s="10"/>
      <c r="I112" s="18"/>
    </row>
    <row r="113" spans="4:9" s="6" customFormat="1" x14ac:dyDescent="0.2">
      <c r="D113" s="10"/>
      <c r="G113" s="10"/>
      <c r="I113" s="18"/>
    </row>
    <row r="114" spans="4:9" s="6" customFormat="1" x14ac:dyDescent="0.2">
      <c r="D114" s="10"/>
      <c r="G114" s="10"/>
      <c r="I114" s="18"/>
    </row>
    <row r="115" spans="4:9" s="6" customFormat="1" x14ac:dyDescent="0.2">
      <c r="D115" s="10"/>
      <c r="G115" s="10"/>
      <c r="I115" s="18"/>
    </row>
    <row r="116" spans="4:9" s="6" customFormat="1" x14ac:dyDescent="0.2">
      <c r="D116" s="10"/>
      <c r="G116" s="10"/>
      <c r="I116" s="18"/>
    </row>
    <row r="117" spans="4:9" s="6" customFormat="1" x14ac:dyDescent="0.2">
      <c r="D117" s="10"/>
      <c r="G117" s="10"/>
      <c r="I117" s="18"/>
    </row>
    <row r="118" spans="4:9" s="6" customFormat="1" x14ac:dyDescent="0.2">
      <c r="D118" s="10"/>
      <c r="G118" s="10"/>
      <c r="I118" s="18"/>
    </row>
    <row r="119" spans="4:9" s="6" customFormat="1" x14ac:dyDescent="0.2">
      <c r="D119" s="10"/>
      <c r="G119" s="10"/>
      <c r="I119" s="18"/>
    </row>
    <row r="120" spans="4:9" s="6" customFormat="1" x14ac:dyDescent="0.2">
      <c r="D120" s="10"/>
      <c r="G120" s="10"/>
      <c r="I120" s="18"/>
    </row>
    <row r="121" spans="4:9" s="6" customFormat="1" x14ac:dyDescent="0.2">
      <c r="D121" s="10"/>
      <c r="G121" s="10"/>
      <c r="I121" s="18"/>
    </row>
    <row r="122" spans="4:9" s="6" customFormat="1" x14ac:dyDescent="0.2">
      <c r="D122" s="10"/>
      <c r="G122" s="10"/>
      <c r="I122" s="18"/>
    </row>
    <row r="123" spans="4:9" s="6" customFormat="1" x14ac:dyDescent="0.2">
      <c r="D123" s="10"/>
      <c r="G123" s="10"/>
      <c r="I123" s="18"/>
    </row>
    <row r="124" spans="4:9" s="6" customFormat="1" x14ac:dyDescent="0.2">
      <c r="D124" s="10"/>
      <c r="G124" s="10"/>
      <c r="I124" s="18"/>
    </row>
    <row r="125" spans="4:9" s="6" customFormat="1" x14ac:dyDescent="0.2">
      <c r="D125" s="10"/>
      <c r="G125" s="10"/>
      <c r="I125" s="18"/>
    </row>
    <row r="126" spans="4:9" s="6" customFormat="1" x14ac:dyDescent="0.2">
      <c r="D126" s="10"/>
      <c r="G126" s="10"/>
      <c r="I126" s="18"/>
    </row>
    <row r="127" spans="4:9" s="6" customFormat="1" x14ac:dyDescent="0.2">
      <c r="D127" s="10"/>
      <c r="G127" s="10"/>
      <c r="I127" s="18"/>
    </row>
    <row r="128" spans="4:9" s="6" customFormat="1" x14ac:dyDescent="0.2">
      <c r="D128" s="10"/>
      <c r="G128" s="10"/>
      <c r="I128" s="18"/>
    </row>
    <row r="129" spans="4:9" s="6" customFormat="1" x14ac:dyDescent="0.2">
      <c r="D129" s="10"/>
      <c r="G129" s="10"/>
      <c r="I129" s="18"/>
    </row>
    <row r="130" spans="4:9" s="6" customFormat="1" x14ac:dyDescent="0.2">
      <c r="D130" s="10"/>
      <c r="G130" s="10"/>
      <c r="I130" s="18"/>
    </row>
    <row r="131" spans="4:9" s="6" customFormat="1" x14ac:dyDescent="0.2">
      <c r="D131" s="10"/>
      <c r="G131" s="10"/>
      <c r="I131" s="18"/>
    </row>
    <row r="132" spans="4:9" s="6" customFormat="1" x14ac:dyDescent="0.2">
      <c r="D132" s="10"/>
      <c r="G132" s="10"/>
      <c r="I132" s="18"/>
    </row>
    <row r="133" spans="4:9" s="6" customFormat="1" x14ac:dyDescent="0.2">
      <c r="D133" s="10"/>
      <c r="G133" s="10"/>
      <c r="I133" s="18"/>
    </row>
    <row r="134" spans="4:9" s="6" customFormat="1" x14ac:dyDescent="0.2">
      <c r="D134" s="10"/>
      <c r="G134" s="10"/>
      <c r="I134" s="18"/>
    </row>
    <row r="135" spans="4:9" s="6" customFormat="1" x14ac:dyDescent="0.2">
      <c r="D135" s="10"/>
      <c r="G135" s="10"/>
      <c r="I135" s="18"/>
    </row>
    <row r="136" spans="4:9" s="6" customFormat="1" x14ac:dyDescent="0.2">
      <c r="D136" s="10"/>
      <c r="G136" s="10"/>
      <c r="I136" s="18"/>
    </row>
    <row r="137" spans="4:9" s="6" customFormat="1" x14ac:dyDescent="0.2">
      <c r="D137" s="10"/>
      <c r="G137" s="10"/>
      <c r="I137" s="18"/>
    </row>
    <row r="138" spans="4:9" s="6" customFormat="1" x14ac:dyDescent="0.2">
      <c r="D138" s="10"/>
      <c r="G138" s="10"/>
      <c r="I138" s="18"/>
    </row>
    <row r="139" spans="4:9" s="6" customFormat="1" x14ac:dyDescent="0.2">
      <c r="D139" s="10"/>
      <c r="G139" s="10"/>
      <c r="I139" s="18"/>
    </row>
    <row r="140" spans="4:9" s="6" customFormat="1" x14ac:dyDescent="0.2">
      <c r="D140" s="10"/>
      <c r="G140" s="10"/>
      <c r="I140" s="18"/>
    </row>
    <row r="141" spans="4:9" s="6" customFormat="1" x14ac:dyDescent="0.2">
      <c r="D141" s="10"/>
      <c r="G141" s="10"/>
      <c r="I141" s="18"/>
    </row>
    <row r="142" spans="4:9" s="6" customFormat="1" x14ac:dyDescent="0.2">
      <c r="D142" s="10"/>
      <c r="G142" s="10"/>
      <c r="I142" s="18"/>
    </row>
    <row r="143" spans="4:9" s="6" customFormat="1" x14ac:dyDescent="0.2">
      <c r="D143" s="10"/>
      <c r="G143" s="10"/>
      <c r="I143" s="18"/>
    </row>
    <row r="144" spans="4:9" s="6" customFormat="1" x14ac:dyDescent="0.2">
      <c r="D144" s="10"/>
      <c r="G144" s="10"/>
      <c r="I144" s="18"/>
    </row>
    <row r="145" spans="4:9" s="6" customFormat="1" x14ac:dyDescent="0.2">
      <c r="D145" s="10"/>
      <c r="G145" s="10"/>
      <c r="I145" s="18"/>
    </row>
    <row r="146" spans="4:9" s="6" customFormat="1" x14ac:dyDescent="0.2">
      <c r="D146" s="10"/>
      <c r="G146" s="10"/>
      <c r="I146" s="18"/>
    </row>
    <row r="147" spans="4:9" s="6" customFormat="1" x14ac:dyDescent="0.2">
      <c r="D147" s="10"/>
      <c r="G147" s="10"/>
      <c r="I147" s="18"/>
    </row>
    <row r="148" spans="4:9" s="6" customFormat="1" x14ac:dyDescent="0.2">
      <c r="D148" s="10"/>
      <c r="G148" s="10"/>
      <c r="I148" s="18"/>
    </row>
    <row r="149" spans="4:9" s="6" customFormat="1" x14ac:dyDescent="0.2">
      <c r="D149" s="10"/>
      <c r="G149" s="10"/>
      <c r="I149" s="18"/>
    </row>
    <row r="150" spans="4:9" s="6" customFormat="1" x14ac:dyDescent="0.2">
      <c r="D150" s="10"/>
      <c r="G150" s="10"/>
      <c r="I150" s="18"/>
    </row>
    <row r="151" spans="4:9" s="6" customFormat="1" x14ac:dyDescent="0.2">
      <c r="D151" s="10"/>
      <c r="G151" s="10"/>
      <c r="I151" s="18"/>
    </row>
    <row r="152" spans="4:9" s="6" customFormat="1" x14ac:dyDescent="0.2">
      <c r="D152" s="10"/>
      <c r="G152" s="10"/>
      <c r="I152" s="18"/>
    </row>
    <row r="153" spans="4:9" s="6" customFormat="1" x14ac:dyDescent="0.2">
      <c r="D153" s="10"/>
      <c r="G153" s="10"/>
      <c r="I153" s="18"/>
    </row>
    <row r="154" spans="4:9" s="6" customFormat="1" x14ac:dyDescent="0.2">
      <c r="D154" s="10"/>
      <c r="G154" s="10"/>
      <c r="I154" s="18"/>
    </row>
    <row r="155" spans="4:9" s="6" customFormat="1" x14ac:dyDescent="0.2">
      <c r="D155" s="10"/>
      <c r="G155" s="10"/>
      <c r="I155" s="18"/>
    </row>
    <row r="156" spans="4:9" s="6" customFormat="1" x14ac:dyDescent="0.2">
      <c r="D156" s="10"/>
      <c r="G156" s="10"/>
      <c r="I156" s="18"/>
    </row>
    <row r="157" spans="4:9" s="6" customFormat="1" x14ac:dyDescent="0.2">
      <c r="D157" s="10"/>
      <c r="G157" s="10"/>
      <c r="I157" s="18"/>
    </row>
    <row r="158" spans="4:9" s="6" customFormat="1" x14ac:dyDescent="0.2">
      <c r="D158" s="10"/>
      <c r="G158" s="10"/>
      <c r="I158" s="18"/>
    </row>
    <row r="159" spans="4:9" s="6" customFormat="1" x14ac:dyDescent="0.2">
      <c r="D159" s="10"/>
      <c r="G159" s="10"/>
      <c r="I159" s="18"/>
    </row>
    <row r="160" spans="4:9" s="6" customFormat="1" x14ac:dyDescent="0.2">
      <c r="D160" s="10"/>
      <c r="G160" s="10"/>
      <c r="I160" s="18"/>
    </row>
    <row r="161" spans="4:9" s="6" customFormat="1" x14ac:dyDescent="0.2">
      <c r="D161" s="10"/>
      <c r="G161" s="10"/>
      <c r="I161" s="18"/>
    </row>
    <row r="162" spans="4:9" s="6" customFormat="1" x14ac:dyDescent="0.2">
      <c r="D162" s="10"/>
      <c r="G162" s="10"/>
      <c r="I162" s="18"/>
    </row>
    <row r="163" spans="4:9" s="6" customFormat="1" x14ac:dyDescent="0.2">
      <c r="D163" s="10"/>
      <c r="G163" s="10"/>
      <c r="I163" s="18"/>
    </row>
    <row r="164" spans="4:9" s="6" customFormat="1" x14ac:dyDescent="0.2">
      <c r="D164" s="10"/>
      <c r="G164" s="10"/>
      <c r="I164" s="18"/>
    </row>
    <row r="165" spans="4:9" s="6" customFormat="1" x14ac:dyDescent="0.2">
      <c r="D165" s="10"/>
      <c r="G165" s="10"/>
      <c r="I165" s="18"/>
    </row>
    <row r="166" spans="4:9" s="6" customFormat="1" x14ac:dyDescent="0.2">
      <c r="D166" s="10"/>
      <c r="G166" s="10"/>
      <c r="I166" s="18"/>
    </row>
    <row r="167" spans="4:9" s="6" customFormat="1" x14ac:dyDescent="0.2">
      <c r="D167" s="10"/>
      <c r="G167" s="10"/>
      <c r="I167" s="18"/>
    </row>
    <row r="168" spans="4:9" s="6" customFormat="1" x14ac:dyDescent="0.2">
      <c r="D168" s="10"/>
      <c r="G168" s="10"/>
      <c r="I168" s="18"/>
    </row>
    <row r="169" spans="4:9" s="6" customFormat="1" x14ac:dyDescent="0.2">
      <c r="D169" s="10"/>
      <c r="G169" s="10"/>
      <c r="I169" s="18"/>
    </row>
    <row r="170" spans="4:9" s="6" customFormat="1" x14ac:dyDescent="0.2">
      <c r="D170" s="10"/>
      <c r="G170" s="10"/>
      <c r="I170" s="18"/>
    </row>
    <row r="171" spans="4:9" s="6" customFormat="1" x14ac:dyDescent="0.2">
      <c r="D171" s="10"/>
      <c r="G171" s="10"/>
      <c r="I171" s="18"/>
    </row>
    <row r="172" spans="4:9" s="6" customFormat="1" x14ac:dyDescent="0.2">
      <c r="D172" s="10"/>
      <c r="G172" s="10"/>
      <c r="I172" s="18"/>
    </row>
    <row r="173" spans="4:9" s="6" customFormat="1" x14ac:dyDescent="0.2">
      <c r="D173" s="10"/>
      <c r="G173" s="10"/>
      <c r="I173" s="18"/>
    </row>
    <row r="174" spans="4:9" s="6" customFormat="1" x14ac:dyDescent="0.2">
      <c r="D174" s="10"/>
      <c r="G174" s="10"/>
      <c r="I174" s="18"/>
    </row>
    <row r="175" spans="4:9" s="6" customFormat="1" x14ac:dyDescent="0.2">
      <c r="D175" s="10"/>
      <c r="G175" s="10"/>
      <c r="I175" s="18"/>
    </row>
    <row r="176" spans="4:9" s="6" customFormat="1" x14ac:dyDescent="0.2">
      <c r="D176" s="10"/>
      <c r="G176" s="10"/>
      <c r="I176" s="18"/>
    </row>
    <row r="177" spans="4:9" s="6" customFormat="1" x14ac:dyDescent="0.2">
      <c r="D177" s="10"/>
      <c r="G177" s="10"/>
      <c r="I177" s="18"/>
    </row>
    <row r="178" spans="4:9" s="6" customFormat="1" x14ac:dyDescent="0.2">
      <c r="D178" s="10"/>
      <c r="G178" s="10"/>
      <c r="I178" s="18"/>
    </row>
    <row r="179" spans="4:9" s="6" customFormat="1" x14ac:dyDescent="0.2">
      <c r="D179" s="10"/>
      <c r="G179" s="10"/>
      <c r="I179" s="18"/>
    </row>
    <row r="180" spans="4:9" s="6" customFormat="1" x14ac:dyDescent="0.2">
      <c r="D180" s="10"/>
      <c r="G180" s="10"/>
      <c r="I180" s="18"/>
    </row>
    <row r="181" spans="4:9" s="6" customFormat="1" x14ac:dyDescent="0.2">
      <c r="D181" s="10"/>
      <c r="G181" s="10"/>
      <c r="I181" s="18"/>
    </row>
    <row r="182" spans="4:9" s="6" customFormat="1" x14ac:dyDescent="0.2">
      <c r="D182" s="10"/>
      <c r="G182" s="10"/>
      <c r="I182" s="18"/>
    </row>
    <row r="183" spans="4:9" s="6" customFormat="1" x14ac:dyDescent="0.2">
      <c r="D183" s="10"/>
      <c r="G183" s="10"/>
      <c r="I183" s="18"/>
    </row>
    <row r="184" spans="4:9" s="6" customFormat="1" x14ac:dyDescent="0.2">
      <c r="D184" s="10"/>
      <c r="G184" s="10"/>
      <c r="I184" s="18"/>
    </row>
    <row r="185" spans="4:9" s="6" customFormat="1" x14ac:dyDescent="0.2">
      <c r="D185" s="10"/>
      <c r="G185" s="10"/>
      <c r="I185" s="18"/>
    </row>
    <row r="186" spans="4:9" s="6" customFormat="1" x14ac:dyDescent="0.2">
      <c r="D186" s="10"/>
      <c r="G186" s="10"/>
      <c r="I186" s="18"/>
    </row>
    <row r="187" spans="4:9" s="6" customFormat="1" x14ac:dyDescent="0.2">
      <c r="D187" s="10"/>
      <c r="G187" s="10"/>
      <c r="I187" s="18"/>
    </row>
    <row r="188" spans="4:9" s="6" customFormat="1" x14ac:dyDescent="0.2">
      <c r="D188" s="10"/>
      <c r="G188" s="10"/>
      <c r="I188" s="18"/>
    </row>
    <row r="189" spans="4:9" s="6" customFormat="1" x14ac:dyDescent="0.2">
      <c r="D189" s="10"/>
      <c r="G189" s="10"/>
      <c r="I189" s="18"/>
    </row>
    <row r="190" spans="4:9" s="6" customFormat="1" x14ac:dyDescent="0.2">
      <c r="D190" s="10"/>
      <c r="G190" s="10"/>
      <c r="I190" s="18"/>
    </row>
    <row r="191" spans="4:9" s="6" customFormat="1" x14ac:dyDescent="0.2">
      <c r="D191" s="10"/>
      <c r="G191" s="10"/>
      <c r="I191" s="18"/>
    </row>
    <row r="192" spans="4:9" s="6" customFormat="1" x14ac:dyDescent="0.2">
      <c r="D192" s="10"/>
      <c r="G192" s="10"/>
      <c r="I192" s="18"/>
    </row>
    <row r="193" spans="4:9" s="6" customFormat="1" x14ac:dyDescent="0.2">
      <c r="D193" s="10"/>
      <c r="G193" s="10"/>
      <c r="I193" s="18"/>
    </row>
    <row r="194" spans="4:9" s="6" customFormat="1" x14ac:dyDescent="0.2">
      <c r="D194" s="10"/>
      <c r="G194" s="10"/>
      <c r="I194" s="18"/>
    </row>
    <row r="195" spans="4:9" s="6" customFormat="1" x14ac:dyDescent="0.2">
      <c r="D195" s="10"/>
      <c r="G195" s="10"/>
      <c r="I195" s="18"/>
    </row>
    <row r="196" spans="4:9" s="6" customFormat="1" x14ac:dyDescent="0.2">
      <c r="D196" s="10"/>
      <c r="G196" s="10"/>
      <c r="I196" s="18"/>
    </row>
    <row r="197" spans="4:9" s="6" customFormat="1" x14ac:dyDescent="0.2">
      <c r="D197" s="10"/>
      <c r="G197" s="10"/>
      <c r="I197" s="18"/>
    </row>
    <row r="198" spans="4:9" s="6" customFormat="1" x14ac:dyDescent="0.2">
      <c r="D198" s="10"/>
      <c r="G198" s="10"/>
      <c r="I198" s="18"/>
    </row>
    <row r="199" spans="4:9" s="6" customFormat="1" x14ac:dyDescent="0.2">
      <c r="D199" s="10"/>
      <c r="G199" s="10"/>
      <c r="I199" s="18"/>
    </row>
    <row r="200" spans="4:9" s="6" customFormat="1" x14ac:dyDescent="0.2">
      <c r="D200" s="10"/>
      <c r="G200" s="10"/>
      <c r="I200" s="18"/>
    </row>
    <row r="201" spans="4:9" s="6" customFormat="1" x14ac:dyDescent="0.2">
      <c r="D201" s="10"/>
      <c r="G201" s="10"/>
      <c r="I201" s="18"/>
    </row>
    <row r="202" spans="4:9" s="6" customFormat="1" x14ac:dyDescent="0.2">
      <c r="D202" s="10"/>
      <c r="G202" s="10"/>
      <c r="I202" s="18"/>
    </row>
    <row r="203" spans="4:9" s="6" customFormat="1" x14ac:dyDescent="0.2">
      <c r="D203" s="10"/>
      <c r="G203" s="10"/>
      <c r="I203" s="18"/>
    </row>
    <row r="204" spans="4:9" s="6" customFormat="1" x14ac:dyDescent="0.2">
      <c r="D204" s="10"/>
      <c r="G204" s="10"/>
      <c r="I204" s="18"/>
    </row>
    <row r="205" spans="4:9" s="6" customFormat="1" x14ac:dyDescent="0.2">
      <c r="D205" s="10"/>
      <c r="G205" s="10"/>
      <c r="I205" s="18"/>
    </row>
    <row r="206" spans="4:9" s="6" customFormat="1" x14ac:dyDescent="0.2">
      <c r="D206" s="10"/>
      <c r="G206" s="10"/>
      <c r="I206" s="18"/>
    </row>
    <row r="207" spans="4:9" s="6" customFormat="1" x14ac:dyDescent="0.2">
      <c r="D207" s="10"/>
      <c r="G207" s="10"/>
      <c r="I207" s="18"/>
    </row>
    <row r="208" spans="4:9" s="6" customFormat="1" x14ac:dyDescent="0.2">
      <c r="D208" s="10"/>
      <c r="G208" s="10"/>
      <c r="I208" s="18"/>
    </row>
    <row r="209" spans="4:9" s="6" customFormat="1" x14ac:dyDescent="0.2">
      <c r="D209" s="10"/>
      <c r="G209" s="10"/>
      <c r="I209" s="18"/>
    </row>
    <row r="210" spans="4:9" s="6" customFormat="1" x14ac:dyDescent="0.2">
      <c r="D210" s="10"/>
      <c r="G210" s="10"/>
      <c r="I210" s="18"/>
    </row>
    <row r="211" spans="4:9" s="6" customFormat="1" x14ac:dyDescent="0.2">
      <c r="D211" s="10"/>
      <c r="G211" s="10"/>
      <c r="I211" s="18"/>
    </row>
    <row r="212" spans="4:9" s="6" customFormat="1" x14ac:dyDescent="0.2">
      <c r="D212" s="10"/>
      <c r="G212" s="10"/>
      <c r="I212" s="18"/>
    </row>
    <row r="213" spans="4:9" s="6" customFormat="1" x14ac:dyDescent="0.2">
      <c r="D213" s="10"/>
      <c r="G213" s="10"/>
      <c r="I213" s="18"/>
    </row>
    <row r="214" spans="4:9" s="6" customFormat="1" x14ac:dyDescent="0.2">
      <c r="D214" s="10"/>
      <c r="G214" s="10"/>
      <c r="I214" s="18"/>
    </row>
    <row r="215" spans="4:9" s="6" customFormat="1" x14ac:dyDescent="0.2">
      <c r="D215" s="10"/>
      <c r="G215" s="10"/>
      <c r="I215" s="18"/>
    </row>
    <row r="216" spans="4:9" s="6" customFormat="1" x14ac:dyDescent="0.2">
      <c r="D216" s="10"/>
      <c r="G216" s="10"/>
      <c r="I216" s="18"/>
    </row>
    <row r="217" spans="4:9" s="6" customFormat="1" x14ac:dyDescent="0.2">
      <c r="D217" s="10"/>
      <c r="G217" s="10"/>
      <c r="I217" s="18"/>
    </row>
    <row r="218" spans="4:9" s="6" customFormat="1" x14ac:dyDescent="0.2">
      <c r="D218" s="10"/>
      <c r="G218" s="10"/>
      <c r="I218" s="18"/>
    </row>
    <row r="219" spans="4:9" s="6" customFormat="1" x14ac:dyDescent="0.2">
      <c r="D219" s="10"/>
      <c r="G219" s="10"/>
      <c r="I219" s="18"/>
    </row>
    <row r="220" spans="4:9" s="6" customFormat="1" x14ac:dyDescent="0.2">
      <c r="D220" s="10"/>
      <c r="G220" s="10"/>
      <c r="I220" s="18"/>
    </row>
    <row r="221" spans="4:9" s="6" customFormat="1" x14ac:dyDescent="0.2">
      <c r="D221" s="10"/>
      <c r="G221" s="10"/>
      <c r="I221" s="18"/>
    </row>
    <row r="222" spans="4:9" s="6" customFormat="1" x14ac:dyDescent="0.2">
      <c r="D222" s="10"/>
      <c r="G222" s="10"/>
      <c r="I222" s="18"/>
    </row>
    <row r="223" spans="4:9" s="6" customFormat="1" x14ac:dyDescent="0.2">
      <c r="D223" s="10"/>
      <c r="G223" s="10"/>
      <c r="I223" s="18"/>
    </row>
    <row r="224" spans="4:9" s="6" customFormat="1" x14ac:dyDescent="0.2">
      <c r="D224" s="10"/>
      <c r="G224" s="10"/>
      <c r="I224" s="18"/>
    </row>
    <row r="225" spans="4:9" s="6" customFormat="1" x14ac:dyDescent="0.2">
      <c r="D225" s="10"/>
      <c r="G225" s="10"/>
      <c r="I225" s="18"/>
    </row>
    <row r="226" spans="4:9" s="6" customFormat="1" x14ac:dyDescent="0.2">
      <c r="D226" s="10"/>
      <c r="G226" s="10"/>
      <c r="I226" s="18"/>
    </row>
    <row r="227" spans="4:9" s="6" customFormat="1" x14ac:dyDescent="0.2">
      <c r="D227" s="10"/>
      <c r="G227" s="10"/>
      <c r="I227" s="18"/>
    </row>
    <row r="228" spans="4:9" s="6" customFormat="1" x14ac:dyDescent="0.2">
      <c r="D228" s="10"/>
      <c r="G228" s="10"/>
      <c r="I228" s="18"/>
    </row>
    <row r="229" spans="4:9" s="6" customFormat="1" x14ac:dyDescent="0.2">
      <c r="D229" s="10"/>
      <c r="G229" s="10"/>
      <c r="I229" s="18"/>
    </row>
    <row r="230" spans="4:9" s="6" customFormat="1" x14ac:dyDescent="0.2">
      <c r="D230" s="10"/>
      <c r="G230" s="10"/>
      <c r="I230" s="18"/>
    </row>
    <row r="231" spans="4:9" s="6" customFormat="1" x14ac:dyDescent="0.2">
      <c r="D231" s="10"/>
      <c r="G231" s="10"/>
      <c r="I231" s="18"/>
    </row>
    <row r="232" spans="4:9" s="6" customFormat="1" x14ac:dyDescent="0.2">
      <c r="D232" s="10"/>
      <c r="G232" s="10"/>
      <c r="I232" s="18"/>
    </row>
    <row r="233" spans="4:9" s="6" customFormat="1" x14ac:dyDescent="0.2">
      <c r="D233" s="10"/>
      <c r="G233" s="10"/>
      <c r="I233" s="18"/>
    </row>
    <row r="234" spans="4:9" s="6" customFormat="1" x14ac:dyDescent="0.2">
      <c r="D234" s="10"/>
      <c r="G234" s="10"/>
      <c r="I234" s="18"/>
    </row>
    <row r="235" spans="4:9" s="6" customFormat="1" x14ac:dyDescent="0.2">
      <c r="D235" s="10"/>
      <c r="G235" s="10"/>
      <c r="I235" s="18"/>
    </row>
    <row r="236" spans="4:9" s="6" customFormat="1" x14ac:dyDescent="0.2">
      <c r="D236" s="10"/>
      <c r="G236" s="10"/>
      <c r="I236" s="18"/>
    </row>
    <row r="237" spans="4:9" s="6" customFormat="1" x14ac:dyDescent="0.2">
      <c r="D237" s="10"/>
      <c r="G237" s="10"/>
      <c r="I237" s="18"/>
    </row>
    <row r="238" spans="4:9" s="6" customFormat="1" x14ac:dyDescent="0.2">
      <c r="D238" s="10"/>
      <c r="G238" s="10"/>
      <c r="I238" s="18"/>
    </row>
    <row r="239" spans="4:9" s="6" customFormat="1" x14ac:dyDescent="0.2">
      <c r="D239" s="10"/>
      <c r="G239" s="10"/>
      <c r="I239" s="18"/>
    </row>
    <row r="240" spans="4:9" s="6" customFormat="1" x14ac:dyDescent="0.2">
      <c r="D240" s="10"/>
      <c r="G240" s="10"/>
      <c r="I240" s="18"/>
    </row>
    <row r="241" spans="4:9" s="6" customFormat="1" x14ac:dyDescent="0.2">
      <c r="D241" s="10"/>
      <c r="G241" s="10"/>
      <c r="I241" s="18"/>
    </row>
    <row r="242" spans="4:9" s="6" customFormat="1" x14ac:dyDescent="0.2">
      <c r="D242" s="10"/>
      <c r="G242" s="10"/>
      <c r="I242" s="18"/>
    </row>
    <row r="243" spans="4:9" s="6" customFormat="1" x14ac:dyDescent="0.2">
      <c r="D243" s="10"/>
      <c r="G243" s="10"/>
      <c r="I243" s="18"/>
    </row>
    <row r="244" spans="4:9" s="6" customFormat="1" x14ac:dyDescent="0.2">
      <c r="D244" s="10"/>
      <c r="G244" s="10"/>
      <c r="I244" s="18"/>
    </row>
    <row r="245" spans="4:9" s="6" customFormat="1" x14ac:dyDescent="0.2">
      <c r="D245" s="10"/>
      <c r="G245" s="10"/>
      <c r="I245" s="18"/>
    </row>
    <row r="246" spans="4:9" s="6" customFormat="1" x14ac:dyDescent="0.2">
      <c r="D246" s="10"/>
      <c r="G246" s="10"/>
      <c r="I246" s="18"/>
    </row>
    <row r="247" spans="4:9" s="6" customFormat="1" x14ac:dyDescent="0.2">
      <c r="D247" s="10"/>
      <c r="G247" s="10"/>
      <c r="I247" s="18"/>
    </row>
    <row r="248" spans="4:9" s="6" customFormat="1" x14ac:dyDescent="0.2">
      <c r="D248" s="10"/>
      <c r="G248" s="10"/>
      <c r="I248" s="18"/>
    </row>
    <row r="249" spans="4:9" s="6" customFormat="1" x14ac:dyDescent="0.2">
      <c r="D249" s="10"/>
      <c r="G249" s="10"/>
      <c r="I249" s="18"/>
    </row>
    <row r="250" spans="4:9" s="6" customFormat="1" x14ac:dyDescent="0.2">
      <c r="D250" s="10"/>
      <c r="G250" s="10"/>
      <c r="I250" s="18"/>
    </row>
    <row r="251" spans="4:9" s="6" customFormat="1" x14ac:dyDescent="0.2">
      <c r="D251" s="10"/>
      <c r="G251" s="10"/>
      <c r="I251" s="18"/>
    </row>
    <row r="252" spans="4:9" s="6" customFormat="1" x14ac:dyDescent="0.2">
      <c r="D252" s="10"/>
      <c r="G252" s="10"/>
      <c r="I252" s="18"/>
    </row>
    <row r="253" spans="4:9" s="6" customFormat="1" x14ac:dyDescent="0.2">
      <c r="D253" s="10"/>
      <c r="G253" s="10"/>
      <c r="I253" s="18"/>
    </row>
    <row r="254" spans="4:9" s="6" customFormat="1" x14ac:dyDescent="0.2">
      <c r="D254" s="10"/>
      <c r="G254" s="10"/>
      <c r="I254" s="18"/>
    </row>
    <row r="255" spans="4:9" s="6" customFormat="1" x14ac:dyDescent="0.2">
      <c r="D255" s="10"/>
      <c r="G255" s="10"/>
      <c r="I255" s="18"/>
    </row>
  </sheetData>
  <mergeCells count="3">
    <mergeCell ref="B5:D5"/>
    <mergeCell ref="E5:G5"/>
    <mergeCell ref="A81:H81"/>
  </mergeCells>
  <printOptions horizontalCentered="1" verticalCentered="1"/>
  <pageMargins left="0" right="0" top="0" bottom="0" header="0.31496062992125984" footer="0.31496062992125984"/>
  <pageSetup paperSize="9" scale="70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9AE6C3-EB54-4C1C-8EC4-1FA55F0620EE}">
  <sheetPr codeName="Hoja15">
    <tabColor rgb="FF002060"/>
  </sheetPr>
  <dimension ref="A1:P68"/>
  <sheetViews>
    <sheetView showGridLines="0" view="pageBreakPreview" zoomScaleNormal="100" zoomScaleSheetLayoutView="100" workbookViewId="0"/>
  </sheetViews>
  <sheetFormatPr baseColWidth="10" defaultColWidth="11.42578125" defaultRowHeight="12.75" x14ac:dyDescent="0.2"/>
  <cols>
    <col min="1" max="1" width="9.7109375" style="6" customWidth="1"/>
    <col min="2" max="2" width="11.5703125" style="6" customWidth="1"/>
    <col min="3" max="3" width="14.5703125" style="6" customWidth="1"/>
    <col min="4" max="8" width="14" style="6" customWidth="1"/>
    <col min="9" max="9" width="19.140625" style="6" customWidth="1"/>
    <col min="10" max="10" width="10.42578125" style="6" customWidth="1"/>
    <col min="11" max="11" width="14" style="21" customWidth="1"/>
    <col min="12" max="14" width="14" style="6" customWidth="1"/>
    <col min="15" max="15" width="3.7109375" style="6" customWidth="1"/>
    <col min="16" max="16384" width="11.42578125" style="6"/>
  </cols>
  <sheetData>
    <row r="1" spans="1:16" x14ac:dyDescent="0.2">
      <c r="A1" s="129" t="s">
        <v>440</v>
      </c>
      <c r="B1" s="291"/>
      <c r="C1" s="291"/>
      <c r="D1" s="292"/>
      <c r="E1" s="293"/>
      <c r="F1" s="293"/>
      <c r="G1" s="212"/>
      <c r="H1" s="212"/>
    </row>
    <row r="2" spans="1:16" ht="15.75" x14ac:dyDescent="0.2">
      <c r="A2" s="1034" t="s">
        <v>441</v>
      </c>
      <c r="B2" s="1034"/>
      <c r="C2" s="1034"/>
      <c r="D2" s="1034"/>
      <c r="E2" s="293"/>
      <c r="F2" s="293"/>
      <c r="G2" s="212"/>
      <c r="H2" s="212"/>
    </row>
    <row r="3" spans="1:16" x14ac:dyDescent="0.2">
      <c r="A3" s="294"/>
      <c r="B3" s="294"/>
      <c r="C3" s="294"/>
      <c r="D3" s="294"/>
      <c r="E3" s="293"/>
      <c r="F3" s="293"/>
      <c r="G3" s="212"/>
      <c r="H3" s="212"/>
    </row>
    <row r="4" spans="1:16" ht="15" customHeight="1" x14ac:dyDescent="0.25">
      <c r="A4" s="1035" t="s">
        <v>442</v>
      </c>
      <c r="B4" s="1035"/>
      <c r="C4" s="1035"/>
      <c r="D4" s="1035"/>
      <c r="F4" s="224" t="s">
        <v>776</v>
      </c>
      <c r="G4" s="224"/>
      <c r="H4" s="224"/>
      <c r="J4" s="295"/>
      <c r="L4"/>
      <c r="M4"/>
      <c r="N4"/>
      <c r="O4"/>
    </row>
    <row r="5" spans="1:16" ht="15" x14ac:dyDescent="0.25">
      <c r="A5" s="320" t="s">
        <v>238</v>
      </c>
      <c r="B5" s="296" t="s">
        <v>443</v>
      </c>
      <c r="C5" s="296" t="s">
        <v>444</v>
      </c>
      <c r="D5" s="296" t="s">
        <v>0</v>
      </c>
      <c r="F5" s="97" t="s">
        <v>208</v>
      </c>
      <c r="G5" s="469" t="s">
        <v>516</v>
      </c>
      <c r="H5" s="469" t="s">
        <v>517</v>
      </c>
      <c r="I5" s="98" t="s">
        <v>518</v>
      </c>
      <c r="J5" s="98" t="s">
        <v>716</v>
      </c>
      <c r="K5" s="297"/>
      <c r="L5"/>
      <c r="M5"/>
      <c r="N5"/>
      <c r="O5"/>
    </row>
    <row r="6" spans="1:16" ht="15" x14ac:dyDescent="0.25">
      <c r="A6" s="235">
        <v>2014</v>
      </c>
      <c r="B6" s="905">
        <v>80512</v>
      </c>
      <c r="C6" s="905">
        <v>93056</v>
      </c>
      <c r="D6" s="906">
        <f t="shared" ref="D6:D15" si="0">+B6+C6</f>
        <v>173568</v>
      </c>
      <c r="E6" s="21"/>
      <c r="F6" s="6" t="s">
        <v>279</v>
      </c>
      <c r="G6" s="21">
        <v>34005</v>
      </c>
      <c r="H6" s="21">
        <v>2451</v>
      </c>
      <c r="I6" s="21">
        <f t="shared" ref="I6:I25" si="1">+G6+H6</f>
        <v>36456</v>
      </c>
      <c r="J6" s="298">
        <f t="shared" ref="J6:J29" si="2">I6/$I$31</f>
        <v>0.14922819355129208</v>
      </c>
      <c r="K6" s="915"/>
      <c r="N6"/>
      <c r="O6"/>
    </row>
    <row r="7" spans="1:16" ht="15" x14ac:dyDescent="0.25">
      <c r="A7" s="235">
        <v>2015</v>
      </c>
      <c r="B7" s="905">
        <v>74023</v>
      </c>
      <c r="C7" s="905">
        <v>109334</v>
      </c>
      <c r="D7" s="906">
        <f t="shared" si="0"/>
        <v>183357</v>
      </c>
      <c r="E7" s="21"/>
      <c r="F7" s="6" t="s">
        <v>292</v>
      </c>
      <c r="G7" s="21">
        <v>21193</v>
      </c>
      <c r="H7" s="21">
        <v>1092</v>
      </c>
      <c r="I7" s="21">
        <f t="shared" si="1"/>
        <v>22285</v>
      </c>
      <c r="J7" s="298">
        <f t="shared" si="2"/>
        <v>9.1220931898467847E-2</v>
      </c>
      <c r="K7" s="915"/>
      <c r="N7"/>
      <c r="O7"/>
    </row>
    <row r="8" spans="1:16" ht="15" x14ac:dyDescent="0.25">
      <c r="A8" s="235">
        <v>2016</v>
      </c>
      <c r="B8" s="905">
        <v>75038</v>
      </c>
      <c r="C8" s="905">
        <v>97626</v>
      </c>
      <c r="D8" s="906">
        <f t="shared" si="0"/>
        <v>172664</v>
      </c>
      <c r="E8" s="21"/>
      <c r="F8" s="6" t="s">
        <v>283</v>
      </c>
      <c r="G8" s="21">
        <v>19264</v>
      </c>
      <c r="H8" s="21">
        <v>2355</v>
      </c>
      <c r="I8" s="21">
        <f t="shared" si="1"/>
        <v>21619</v>
      </c>
      <c r="J8" s="298">
        <f t="shared" si="2"/>
        <v>8.8494742055776371E-2</v>
      </c>
      <c r="K8" s="915"/>
      <c r="L8"/>
      <c r="M8"/>
      <c r="N8"/>
      <c r="O8"/>
      <c r="P8"/>
    </row>
    <row r="9" spans="1:16" ht="15" x14ac:dyDescent="0.25">
      <c r="A9" s="7">
        <v>2017</v>
      </c>
      <c r="B9" s="905">
        <v>80588</v>
      </c>
      <c r="C9" s="905">
        <v>102104</v>
      </c>
      <c r="D9" s="906">
        <f t="shared" si="0"/>
        <v>182692</v>
      </c>
      <c r="E9" s="21"/>
      <c r="F9" s="6" t="s">
        <v>289</v>
      </c>
      <c r="G9" s="21">
        <v>19019</v>
      </c>
      <c r="H9" s="21">
        <v>1534</v>
      </c>
      <c r="I9" s="21">
        <f t="shared" si="1"/>
        <v>20553</v>
      </c>
      <c r="J9" s="298">
        <f t="shared" si="2"/>
        <v>8.413120095621314E-2</v>
      </c>
      <c r="K9" s="915"/>
      <c r="L9"/>
      <c r="M9"/>
      <c r="N9"/>
      <c r="O9"/>
      <c r="P9"/>
    </row>
    <row r="10" spans="1:16" ht="15" x14ac:dyDescent="0.25">
      <c r="A10" s="7">
        <v>2018</v>
      </c>
      <c r="B10" s="905">
        <v>86808</v>
      </c>
      <c r="C10" s="905">
        <v>109061</v>
      </c>
      <c r="D10" s="906">
        <f t="shared" si="0"/>
        <v>195869</v>
      </c>
      <c r="E10" s="21"/>
      <c r="F10" s="6" t="s">
        <v>277</v>
      </c>
      <c r="G10" s="21">
        <v>18026</v>
      </c>
      <c r="H10" s="21">
        <v>1529</v>
      </c>
      <c r="I10" s="21">
        <f t="shared" si="1"/>
        <v>19555</v>
      </c>
      <c r="J10" s="298">
        <f t="shared" si="2"/>
        <v>8.00460095703181E-2</v>
      </c>
      <c r="K10" s="915"/>
      <c r="L10"/>
      <c r="M10"/>
      <c r="N10"/>
      <c r="O10"/>
      <c r="P10"/>
    </row>
    <row r="11" spans="1:16" ht="15" x14ac:dyDescent="0.25">
      <c r="A11" s="299">
        <v>2019</v>
      </c>
      <c r="B11" s="905">
        <v>83216</v>
      </c>
      <c r="C11" s="905">
        <v>98328</v>
      </c>
      <c r="D11" s="906">
        <f t="shared" si="0"/>
        <v>181544</v>
      </c>
      <c r="E11" s="21"/>
      <c r="F11" s="6" t="s">
        <v>285</v>
      </c>
      <c r="G11" s="21">
        <v>17499</v>
      </c>
      <c r="H11" s="21">
        <v>1349</v>
      </c>
      <c r="I11" s="21">
        <f t="shared" si="1"/>
        <v>18848</v>
      </c>
      <c r="J11" s="298">
        <f t="shared" si="2"/>
        <v>7.7151991223797262E-2</v>
      </c>
      <c r="K11" s="915"/>
      <c r="L11"/>
      <c r="M11"/>
      <c r="N11"/>
      <c r="O11"/>
      <c r="P11"/>
    </row>
    <row r="12" spans="1:16" ht="15" x14ac:dyDescent="0.25">
      <c r="A12" s="299">
        <v>2020</v>
      </c>
      <c r="B12" s="905">
        <v>62164.166666666664</v>
      </c>
      <c r="C12" s="905">
        <v>115970.91666666667</v>
      </c>
      <c r="D12" s="906">
        <f t="shared" si="0"/>
        <v>178135.08333333334</v>
      </c>
      <c r="E12" s="21"/>
      <c r="F12" s="6" t="s">
        <v>278</v>
      </c>
      <c r="G12" s="21">
        <v>14279</v>
      </c>
      <c r="H12" s="21">
        <v>1132</v>
      </c>
      <c r="I12" s="21">
        <f t="shared" si="1"/>
        <v>15411</v>
      </c>
      <c r="J12" s="298">
        <f t="shared" si="2"/>
        <v>6.3083050549126676E-2</v>
      </c>
      <c r="K12" s="915"/>
      <c r="L12"/>
      <c r="M12"/>
      <c r="N12"/>
      <c r="O12"/>
      <c r="P12"/>
    </row>
    <row r="13" spans="1:16" ht="15" x14ac:dyDescent="0.25">
      <c r="A13" s="7">
        <v>2021</v>
      </c>
      <c r="B13" s="905">
        <v>64541.666666666664</v>
      </c>
      <c r="C13" s="905">
        <v>152300.33333333331</v>
      </c>
      <c r="D13" s="906">
        <f t="shared" si="0"/>
        <v>216841.99999999997</v>
      </c>
      <c r="E13" s="21"/>
      <c r="F13" s="6" t="s">
        <v>298</v>
      </c>
      <c r="G13" s="21">
        <v>14064</v>
      </c>
      <c r="H13" s="21">
        <v>1096</v>
      </c>
      <c r="I13" s="21">
        <f t="shared" si="1"/>
        <v>15160</v>
      </c>
      <c r="J13" s="304">
        <f t="shared" si="2"/>
        <v>6.2055612635439648E-2</v>
      </c>
      <c r="K13" s="915"/>
      <c r="L13"/>
      <c r="M13"/>
      <c r="N13"/>
      <c r="O13"/>
      <c r="P13"/>
    </row>
    <row r="14" spans="1:16" ht="15" x14ac:dyDescent="0.25">
      <c r="A14" s="7">
        <v>2022</v>
      </c>
      <c r="B14" s="905">
        <v>68844.083333333328</v>
      </c>
      <c r="C14" s="905">
        <v>162995.16666666666</v>
      </c>
      <c r="D14" s="906">
        <f t="shared" si="0"/>
        <v>231839.25</v>
      </c>
      <c r="E14" s="214"/>
      <c r="F14" s="6" t="s">
        <v>385</v>
      </c>
      <c r="G14" s="21">
        <v>13823</v>
      </c>
      <c r="H14" s="21">
        <v>1284</v>
      </c>
      <c r="I14" s="21">
        <f t="shared" si="1"/>
        <v>15107</v>
      </c>
      <c r="J14" s="305">
        <f t="shared" si="2"/>
        <v>6.1838663593904143E-2</v>
      </c>
      <c r="K14" s="915"/>
      <c r="L14"/>
      <c r="M14"/>
      <c r="N14"/>
      <c r="O14"/>
      <c r="P14"/>
    </row>
    <row r="15" spans="1:16" ht="15" x14ac:dyDescent="0.25">
      <c r="A15" s="7" t="s">
        <v>773</v>
      </c>
      <c r="B15" s="905">
        <v>70745.083333333328</v>
      </c>
      <c r="C15" s="905">
        <v>155441.58333333334</v>
      </c>
      <c r="D15" s="906">
        <f t="shared" si="0"/>
        <v>226186.66666666669</v>
      </c>
      <c r="E15" s="214"/>
      <c r="F15" s="6" t="s">
        <v>280</v>
      </c>
      <c r="G15" s="21">
        <v>13633</v>
      </c>
      <c r="H15" s="21">
        <v>1471</v>
      </c>
      <c r="I15" s="21">
        <f t="shared" si="1"/>
        <v>15104</v>
      </c>
      <c r="J15" s="305">
        <f t="shared" si="2"/>
        <v>6.18263834594776E-2</v>
      </c>
      <c r="K15" s="915"/>
      <c r="L15"/>
      <c r="M15"/>
      <c r="N15"/>
      <c r="O15"/>
      <c r="P15"/>
    </row>
    <row r="16" spans="1:16" ht="15" x14ac:dyDescent="0.25">
      <c r="A16" s="216" t="s">
        <v>523</v>
      </c>
      <c r="B16" s="907">
        <f>AVERAGE(B17:B28)</f>
        <v>72492.25</v>
      </c>
      <c r="C16" s="907">
        <f>AVERAGE(C17:C28)</f>
        <v>166211.91666666666</v>
      </c>
      <c r="D16" s="908">
        <f>+B16+C16</f>
        <v>238704.16666666666</v>
      </c>
      <c r="E16" s="300"/>
      <c r="F16" s="6" t="s">
        <v>297</v>
      </c>
      <c r="G16" s="21">
        <v>10207</v>
      </c>
      <c r="H16" s="21">
        <v>1184</v>
      </c>
      <c r="I16" s="21">
        <f t="shared" si="1"/>
        <v>11391</v>
      </c>
      <c r="J16" s="298">
        <f t="shared" si="2"/>
        <v>4.6627670417565506E-2</v>
      </c>
      <c r="K16" s="915"/>
      <c r="L16"/>
      <c r="M16"/>
      <c r="N16"/>
      <c r="O16"/>
      <c r="P16"/>
    </row>
    <row r="17" spans="1:16" ht="15" x14ac:dyDescent="0.25">
      <c r="A17" s="301" t="s">
        <v>239</v>
      </c>
      <c r="B17" s="905">
        <v>71060</v>
      </c>
      <c r="C17" s="905">
        <v>158452</v>
      </c>
      <c r="D17" s="906">
        <f t="shared" ref="D17:D28" si="3">+B17+C17</f>
        <v>229512</v>
      </c>
      <c r="E17" s="303"/>
      <c r="F17" s="6" t="s">
        <v>290</v>
      </c>
      <c r="G17" s="21">
        <v>6398</v>
      </c>
      <c r="H17" s="21">
        <v>576</v>
      </c>
      <c r="I17" s="21">
        <f t="shared" si="1"/>
        <v>6974</v>
      </c>
      <c r="J17" s="298">
        <f t="shared" si="2"/>
        <v>2.8547219163559109E-2</v>
      </c>
      <c r="K17" s="905"/>
      <c r="L17"/>
      <c r="M17"/>
      <c r="N17"/>
      <c r="O17"/>
      <c r="P17"/>
    </row>
    <row r="18" spans="1:16" ht="15" x14ac:dyDescent="0.25">
      <c r="A18" s="301" t="s">
        <v>240</v>
      </c>
      <c r="B18" s="905">
        <v>72159</v>
      </c>
      <c r="C18" s="905">
        <v>159221</v>
      </c>
      <c r="D18" s="906">
        <f>+B18+C18</f>
        <v>231380</v>
      </c>
      <c r="E18" s="300"/>
      <c r="F18" s="6" t="s">
        <v>293</v>
      </c>
      <c r="G18" s="21">
        <v>6060</v>
      </c>
      <c r="H18" s="21">
        <v>168</v>
      </c>
      <c r="I18" s="21">
        <f t="shared" si="1"/>
        <v>6228</v>
      </c>
      <c r="J18" s="298">
        <f t="shared" si="2"/>
        <v>2.5493559069493282E-2</v>
      </c>
      <c r="K18" s="905"/>
      <c r="L18"/>
      <c r="M18"/>
      <c r="N18"/>
      <c r="O18"/>
      <c r="P18"/>
    </row>
    <row r="19" spans="1:16" ht="15" x14ac:dyDescent="0.25">
      <c r="A19" s="301" t="s">
        <v>707</v>
      </c>
      <c r="B19" s="905">
        <v>72590</v>
      </c>
      <c r="C19" s="905">
        <v>163157</v>
      </c>
      <c r="D19" s="906">
        <f t="shared" si="3"/>
        <v>235747</v>
      </c>
      <c r="E19" s="300"/>
      <c r="F19" s="6" t="s">
        <v>288</v>
      </c>
      <c r="G19" s="21">
        <v>5225</v>
      </c>
      <c r="H19" s="21">
        <v>385</v>
      </c>
      <c r="I19" s="21">
        <f t="shared" si="1"/>
        <v>5610</v>
      </c>
      <c r="J19" s="298">
        <f t="shared" si="2"/>
        <v>2.2963851377626413E-2</v>
      </c>
      <c r="K19" s="915"/>
      <c r="L19"/>
      <c r="M19"/>
      <c r="N19"/>
      <c r="O19"/>
      <c r="P19"/>
    </row>
    <row r="20" spans="1:16" ht="15" x14ac:dyDescent="0.25">
      <c r="A20" s="301" t="s">
        <v>711</v>
      </c>
      <c r="B20" s="905">
        <v>72603</v>
      </c>
      <c r="C20" s="905">
        <v>158830</v>
      </c>
      <c r="D20" s="906">
        <f t="shared" si="3"/>
        <v>231433</v>
      </c>
      <c r="E20" s="303"/>
      <c r="F20" s="6" t="s">
        <v>296</v>
      </c>
      <c r="G20" s="21">
        <v>4990</v>
      </c>
      <c r="H20" s="21">
        <v>350</v>
      </c>
      <c r="I20" s="21">
        <f t="shared" si="1"/>
        <v>5340</v>
      </c>
      <c r="J20" s="298">
        <f t="shared" si="2"/>
        <v>2.1858639279237976E-2</v>
      </c>
      <c r="K20" s="915"/>
      <c r="L20"/>
      <c r="M20"/>
      <c r="N20"/>
      <c r="O20"/>
      <c r="P20"/>
    </row>
    <row r="21" spans="1:16" ht="15" x14ac:dyDescent="0.25">
      <c r="A21" s="301" t="s">
        <v>719</v>
      </c>
      <c r="B21" s="905">
        <v>72423</v>
      </c>
      <c r="C21" s="905">
        <v>162775</v>
      </c>
      <c r="D21" s="906">
        <f t="shared" si="3"/>
        <v>235198</v>
      </c>
      <c r="E21" s="303"/>
      <c r="F21" s="6" t="s">
        <v>282</v>
      </c>
      <c r="G21" s="21">
        <v>2710</v>
      </c>
      <c r="H21" s="21">
        <v>287</v>
      </c>
      <c r="I21" s="21">
        <f t="shared" si="1"/>
        <v>2997</v>
      </c>
      <c r="J21" s="298">
        <f t="shared" si="2"/>
        <v>1.2267854292111651E-2</v>
      </c>
      <c r="K21" s="915"/>
      <c r="L21"/>
      <c r="M21"/>
      <c r="N21"/>
      <c r="O21"/>
      <c r="P21"/>
    </row>
    <row r="22" spans="1:16" ht="15" x14ac:dyDescent="0.25">
      <c r="A22" s="301" t="s">
        <v>738</v>
      </c>
      <c r="B22" s="905">
        <v>72414</v>
      </c>
      <c r="C22" s="905">
        <v>164492</v>
      </c>
      <c r="D22" s="906">
        <f t="shared" si="3"/>
        <v>236906</v>
      </c>
      <c r="E22" s="300"/>
      <c r="F22" s="6" t="s">
        <v>295</v>
      </c>
      <c r="G22" s="21">
        <v>2389</v>
      </c>
      <c r="H22" s="21">
        <v>281</v>
      </c>
      <c r="I22" s="21">
        <f t="shared" si="1"/>
        <v>2670</v>
      </c>
      <c r="J22" s="298">
        <f t="shared" si="2"/>
        <v>1.0929319639618988E-2</v>
      </c>
      <c r="K22" s="915"/>
      <c r="M22" s="302"/>
    </row>
    <row r="23" spans="1:16" ht="15" x14ac:dyDescent="0.25">
      <c r="A23" s="301" t="s">
        <v>749</v>
      </c>
      <c r="B23" s="905">
        <v>73029</v>
      </c>
      <c r="C23" s="905">
        <v>165091</v>
      </c>
      <c r="D23" s="906">
        <f t="shared" si="3"/>
        <v>238120</v>
      </c>
      <c r="E23" s="300"/>
      <c r="F23" s="6" t="s">
        <v>386</v>
      </c>
      <c r="G23" s="21">
        <v>1207</v>
      </c>
      <c r="H23" s="21">
        <v>188</v>
      </c>
      <c r="I23" s="21">
        <f t="shared" si="1"/>
        <v>1395</v>
      </c>
      <c r="J23" s="304">
        <f t="shared" si="2"/>
        <v>5.7102625083402577E-3</v>
      </c>
      <c r="K23" s="6"/>
      <c r="M23" s="905"/>
    </row>
    <row r="24" spans="1:16" ht="15" x14ac:dyDescent="0.25">
      <c r="A24" s="301" t="s">
        <v>752</v>
      </c>
      <c r="B24" s="905">
        <v>72733</v>
      </c>
      <c r="C24" s="905">
        <v>170130</v>
      </c>
      <c r="D24" s="906">
        <f t="shared" si="3"/>
        <v>242863</v>
      </c>
      <c r="E24" s="300"/>
      <c r="F24" s="6" t="s">
        <v>284</v>
      </c>
      <c r="G24" s="21">
        <v>1232</v>
      </c>
      <c r="H24" s="21">
        <v>139</v>
      </c>
      <c r="I24" s="21">
        <f t="shared" si="1"/>
        <v>1371</v>
      </c>
      <c r="J24" s="304">
        <f t="shared" si="2"/>
        <v>5.6120214329279522E-3</v>
      </c>
      <c r="K24" s="915"/>
      <c r="M24" s="302"/>
    </row>
    <row r="25" spans="1:16" ht="15" x14ac:dyDescent="0.25">
      <c r="A25" s="301" t="s">
        <v>760</v>
      </c>
      <c r="B25" s="905">
        <v>72825</v>
      </c>
      <c r="C25" s="905">
        <v>172171</v>
      </c>
      <c r="D25" s="906">
        <f t="shared" si="3"/>
        <v>244996</v>
      </c>
      <c r="E25" s="303"/>
      <c r="F25" s="6" t="s">
        <v>291</v>
      </c>
      <c r="G25" s="21">
        <v>98</v>
      </c>
      <c r="H25" s="21">
        <v>1</v>
      </c>
      <c r="I25" s="21">
        <f t="shared" si="1"/>
        <v>99</v>
      </c>
      <c r="J25" s="305">
        <f t="shared" si="2"/>
        <v>4.0524443607576022E-4</v>
      </c>
      <c r="K25" s="915"/>
      <c r="M25" s="302"/>
      <c r="O25" s="21"/>
    </row>
    <row r="26" spans="1:16" ht="15" x14ac:dyDescent="0.25">
      <c r="A26" s="301" t="s">
        <v>765</v>
      </c>
      <c r="B26" s="905">
        <v>73296</v>
      </c>
      <c r="C26" s="905">
        <v>175141</v>
      </c>
      <c r="D26" s="906">
        <f t="shared" si="3"/>
        <v>248437</v>
      </c>
      <c r="E26" s="300"/>
      <c r="F26" s="6" t="s">
        <v>287</v>
      </c>
      <c r="G26" s="21">
        <v>67</v>
      </c>
      <c r="H26" s="21">
        <v>23</v>
      </c>
      <c r="I26" s="21">
        <f>+G26+H26</f>
        <v>90</v>
      </c>
      <c r="J26" s="305">
        <f t="shared" si="2"/>
        <v>3.684040327961457E-4</v>
      </c>
      <c r="K26" s="915"/>
      <c r="M26" s="302"/>
      <c r="O26" s="21"/>
    </row>
    <row r="27" spans="1:16" ht="15" x14ac:dyDescent="0.25">
      <c r="A27" s="301" t="s">
        <v>769</v>
      </c>
      <c r="B27" s="905">
        <v>73656</v>
      </c>
      <c r="C27" s="905">
        <v>171905</v>
      </c>
      <c r="D27" s="906">
        <f t="shared" si="3"/>
        <v>245561</v>
      </c>
      <c r="E27" s="303"/>
      <c r="F27" s="6" t="s">
        <v>777</v>
      </c>
      <c r="G27" s="21">
        <v>16</v>
      </c>
      <c r="H27" s="21">
        <v>4</v>
      </c>
      <c r="I27" s="21">
        <f>+G27+H27</f>
        <v>20</v>
      </c>
      <c r="J27" s="305">
        <f t="shared" si="2"/>
        <v>8.1867562843587934E-5</v>
      </c>
      <c r="K27" s="915"/>
      <c r="M27" s="302"/>
      <c r="O27" s="21"/>
    </row>
    <row r="28" spans="1:16" ht="15" x14ac:dyDescent="0.25">
      <c r="A28" s="301" t="s">
        <v>778</v>
      </c>
      <c r="B28" s="905">
        <v>71119</v>
      </c>
      <c r="C28" s="905">
        <v>173178</v>
      </c>
      <c r="D28" s="906">
        <f t="shared" si="3"/>
        <v>244297</v>
      </c>
      <c r="E28" s="303"/>
      <c r="F28" s="6" t="s">
        <v>286</v>
      </c>
      <c r="G28" s="21">
        <v>6</v>
      </c>
      <c r="H28" s="21">
        <v>6</v>
      </c>
      <c r="I28" s="21">
        <f>+G28+H28</f>
        <v>12</v>
      </c>
      <c r="J28" s="305">
        <f t="shared" si="2"/>
        <v>4.9120537706152753E-5</v>
      </c>
      <c r="K28" s="302"/>
      <c r="M28" s="302"/>
      <c r="O28" s="21"/>
    </row>
    <row r="29" spans="1:16" ht="15" x14ac:dyDescent="0.25">
      <c r="A29" s="301"/>
      <c r="B29" s="905"/>
      <c r="C29" s="905"/>
      <c r="D29" s="302"/>
      <c r="E29" s="303"/>
      <c r="F29" s="6" t="s">
        <v>294</v>
      </c>
      <c r="G29" s="21">
        <v>2</v>
      </c>
      <c r="H29" s="21">
        <v>0</v>
      </c>
      <c r="I29" s="21">
        <f>+G29+H29</f>
        <v>2</v>
      </c>
      <c r="J29" s="305">
        <f t="shared" si="2"/>
        <v>8.1867562843587934E-6</v>
      </c>
      <c r="K29" s="302"/>
      <c r="M29" s="302"/>
      <c r="O29" s="21"/>
    </row>
    <row r="30" spans="1:16" ht="15" x14ac:dyDescent="0.25">
      <c r="A30" s="223" t="s">
        <v>779</v>
      </c>
      <c r="B30" s="294"/>
      <c r="C30" s="294"/>
      <c r="D30" s="294"/>
      <c r="E30" s="300"/>
      <c r="G30" s="21"/>
      <c r="H30" s="21"/>
      <c r="I30" s="21"/>
      <c r="J30" s="305"/>
      <c r="K30" s="302"/>
      <c r="L30" s="905"/>
    </row>
    <row r="31" spans="1:16" ht="15" x14ac:dyDescent="0.25">
      <c r="A31" s="306">
        <v>45261</v>
      </c>
      <c r="B31" s="905">
        <v>71277</v>
      </c>
      <c r="C31" s="905">
        <v>157255</v>
      </c>
      <c r="D31" s="906">
        <f>+B31+C31</f>
        <v>228532</v>
      </c>
      <c r="E31" s="10"/>
      <c r="F31" s="308" t="s">
        <v>0</v>
      </c>
      <c r="G31" s="309">
        <f>+SUM(G6:G30)</f>
        <v>225412</v>
      </c>
      <c r="H31" s="309">
        <f>+SUM(H6:H30)</f>
        <v>18885</v>
      </c>
      <c r="I31" s="309">
        <f>+SUM(I6:I30)</f>
        <v>244297</v>
      </c>
      <c r="J31" s="310">
        <f>SUM(J6:J30)</f>
        <v>0.99999999999999978</v>
      </c>
      <c r="K31" s="960"/>
      <c r="L31" s="302"/>
      <c r="M31"/>
    </row>
    <row r="32" spans="1:16" x14ac:dyDescent="0.2">
      <c r="A32" s="306">
        <v>45627</v>
      </c>
      <c r="B32" s="905">
        <v>71119</v>
      </c>
      <c r="C32" s="905">
        <v>173178</v>
      </c>
      <c r="D32" s="906">
        <f>+B32+C32</f>
        <v>244297</v>
      </c>
      <c r="K32" s="6"/>
      <c r="M32" s="21"/>
      <c r="O32" s="21"/>
    </row>
    <row r="33" spans="1:14" ht="15" x14ac:dyDescent="0.25">
      <c r="A33" s="307" t="s">
        <v>309</v>
      </c>
      <c r="B33" s="947">
        <f>+B32/B31-1</f>
        <v>-2.216703845560275E-3</v>
      </c>
      <c r="C33" s="947">
        <f>+C32/C31-1</f>
        <v>0.10125592191027311</v>
      </c>
      <c r="D33" s="948">
        <f>+D32/D31-1</f>
        <v>6.8983774701135925E-2</v>
      </c>
      <c r="K33" s="297"/>
    </row>
    <row r="34" spans="1:14" x14ac:dyDescent="0.2">
      <c r="M34" s="21"/>
    </row>
    <row r="35" spans="1:14" ht="12.75" customHeight="1" x14ac:dyDescent="0.2">
      <c r="E35" s="311"/>
      <c r="I35" s="295"/>
    </row>
    <row r="36" spans="1:14" ht="52.5" customHeight="1" x14ac:dyDescent="0.2">
      <c r="A36" s="1036" t="s">
        <v>780</v>
      </c>
      <c r="B36" s="1036"/>
      <c r="C36" s="1036"/>
      <c r="D36" s="1036"/>
      <c r="E36" s="1036"/>
      <c r="F36" s="1036"/>
      <c r="G36" s="1036"/>
      <c r="H36" s="1036"/>
      <c r="I36" s="1036"/>
      <c r="J36" s="219"/>
      <c r="K36" s="10"/>
    </row>
    <row r="38" spans="1:14" ht="12.75" customHeight="1" x14ac:dyDescent="0.2">
      <c r="A38" s="1037" t="s">
        <v>445</v>
      </c>
      <c r="B38" s="1037"/>
      <c r="C38" s="1037"/>
      <c r="D38" s="1037"/>
      <c r="E38" s="1037"/>
      <c r="F38" s="1037"/>
      <c r="G38" s="1037"/>
      <c r="H38" s="1037"/>
      <c r="I38" s="1037"/>
      <c r="J38" s="1037"/>
    </row>
    <row r="39" spans="1:14" x14ac:dyDescent="0.2">
      <c r="A39" s="1038"/>
      <c r="B39" s="1038"/>
      <c r="C39" s="1038"/>
      <c r="D39" s="1038"/>
      <c r="E39" s="1038"/>
      <c r="F39" s="1038"/>
      <c r="G39" s="1038"/>
      <c r="H39" s="1038"/>
      <c r="I39" s="1038"/>
      <c r="J39" s="1038"/>
    </row>
    <row r="40" spans="1:14" ht="22.5" customHeight="1" x14ac:dyDescent="0.2">
      <c r="A40" s="296" t="s">
        <v>446</v>
      </c>
      <c r="B40" s="296" t="s">
        <v>447</v>
      </c>
      <c r="C40" s="296" t="s">
        <v>448</v>
      </c>
      <c r="D40" s="296" t="s">
        <v>449</v>
      </c>
      <c r="E40" s="296" t="s">
        <v>450</v>
      </c>
      <c r="F40" s="296" t="s">
        <v>451</v>
      </c>
      <c r="G40" s="296" t="s">
        <v>452</v>
      </c>
      <c r="H40" s="296" t="s">
        <v>453</v>
      </c>
      <c r="I40" s="296" t="s">
        <v>454</v>
      </c>
      <c r="J40" s="296" t="s">
        <v>455</v>
      </c>
      <c r="K40" s="312" t="s">
        <v>421</v>
      </c>
      <c r="L40" s="296" t="s">
        <v>422</v>
      </c>
      <c r="M40" s="296" t="s">
        <v>423</v>
      </c>
      <c r="N40" s="296" t="s">
        <v>0</v>
      </c>
    </row>
    <row r="41" spans="1:14" x14ac:dyDescent="0.2">
      <c r="A41" s="313">
        <v>2000</v>
      </c>
      <c r="B41" s="314">
        <v>6</v>
      </c>
      <c r="C41" s="314">
        <v>4</v>
      </c>
      <c r="D41" s="314">
        <v>2</v>
      </c>
      <c r="E41" s="314">
        <v>3</v>
      </c>
      <c r="F41" s="314">
        <v>3</v>
      </c>
      <c r="G41" s="314">
        <v>6</v>
      </c>
      <c r="H41" s="314">
        <v>8</v>
      </c>
      <c r="I41" s="314">
        <v>0</v>
      </c>
      <c r="J41" s="315">
        <v>0</v>
      </c>
      <c r="K41" s="315">
        <v>7</v>
      </c>
      <c r="L41" s="315">
        <v>8</v>
      </c>
      <c r="M41" s="315">
        <v>7</v>
      </c>
      <c r="N41" s="316">
        <f>SUM(B41:M41)</f>
        <v>54</v>
      </c>
    </row>
    <row r="42" spans="1:14" x14ac:dyDescent="0.2">
      <c r="A42" s="313">
        <v>2001</v>
      </c>
      <c r="B42" s="314">
        <v>2</v>
      </c>
      <c r="C42" s="314">
        <v>9</v>
      </c>
      <c r="D42" s="314">
        <v>5</v>
      </c>
      <c r="E42" s="314">
        <v>5</v>
      </c>
      <c r="F42" s="314">
        <v>8</v>
      </c>
      <c r="G42" s="314">
        <v>3</v>
      </c>
      <c r="H42" s="314">
        <v>8</v>
      </c>
      <c r="I42" s="314">
        <v>8</v>
      </c>
      <c r="J42" s="315">
        <v>4</v>
      </c>
      <c r="K42" s="315">
        <v>5</v>
      </c>
      <c r="L42" s="315">
        <v>4</v>
      </c>
      <c r="M42" s="315">
        <v>5</v>
      </c>
      <c r="N42" s="316">
        <f t="shared" ref="N42:N64" si="4">SUM(B42:M42)</f>
        <v>66</v>
      </c>
    </row>
    <row r="43" spans="1:14" x14ac:dyDescent="0.2">
      <c r="A43" s="313">
        <v>2002</v>
      </c>
      <c r="B43" s="314">
        <v>18</v>
      </c>
      <c r="C43" s="314">
        <v>2</v>
      </c>
      <c r="D43" s="314">
        <v>4</v>
      </c>
      <c r="E43" s="314">
        <v>5</v>
      </c>
      <c r="F43" s="314">
        <v>5</v>
      </c>
      <c r="G43" s="314">
        <v>4</v>
      </c>
      <c r="H43" s="314">
        <v>4</v>
      </c>
      <c r="I43" s="314">
        <v>4</v>
      </c>
      <c r="J43" s="315">
        <v>4</v>
      </c>
      <c r="K43" s="315">
        <v>7</v>
      </c>
      <c r="L43" s="315">
        <v>8</v>
      </c>
      <c r="M43" s="315">
        <v>1</v>
      </c>
      <c r="N43" s="316">
        <f t="shared" si="4"/>
        <v>66</v>
      </c>
    </row>
    <row r="44" spans="1:14" x14ac:dyDescent="0.2">
      <c r="A44" s="313">
        <v>2003</v>
      </c>
      <c r="B44" s="314">
        <v>4</v>
      </c>
      <c r="C44" s="314">
        <v>8</v>
      </c>
      <c r="D44" s="314">
        <v>5</v>
      </c>
      <c r="E44" s="314">
        <v>6</v>
      </c>
      <c r="F44" s="314">
        <v>5</v>
      </c>
      <c r="G44" s="314">
        <v>3</v>
      </c>
      <c r="H44" s="314">
        <v>4</v>
      </c>
      <c r="I44" s="314">
        <v>5</v>
      </c>
      <c r="J44" s="315">
        <v>3</v>
      </c>
      <c r="K44" s="315">
        <v>3</v>
      </c>
      <c r="L44" s="315">
        <v>4</v>
      </c>
      <c r="M44" s="315">
        <v>3</v>
      </c>
      <c r="N44" s="316">
        <f t="shared" si="4"/>
        <v>53</v>
      </c>
    </row>
    <row r="45" spans="1:14" x14ac:dyDescent="0.2">
      <c r="A45" s="313">
        <v>2004</v>
      </c>
      <c r="B45" s="314">
        <v>2</v>
      </c>
      <c r="C45" s="314">
        <v>9</v>
      </c>
      <c r="D45" s="314">
        <v>8</v>
      </c>
      <c r="E45" s="314">
        <v>5</v>
      </c>
      <c r="F45" s="314">
        <v>2</v>
      </c>
      <c r="G45" s="314">
        <v>9</v>
      </c>
      <c r="H45" s="314">
        <v>1</v>
      </c>
      <c r="I45" s="314">
        <v>3</v>
      </c>
      <c r="J45" s="315">
        <v>4</v>
      </c>
      <c r="K45" s="315">
        <v>7</v>
      </c>
      <c r="L45" s="315">
        <v>5</v>
      </c>
      <c r="M45" s="315">
        <v>1</v>
      </c>
      <c r="N45" s="316">
        <f t="shared" si="4"/>
        <v>56</v>
      </c>
    </row>
    <row r="46" spans="1:14" x14ac:dyDescent="0.2">
      <c r="A46" s="313">
        <v>2005</v>
      </c>
      <c r="B46" s="314">
        <v>3</v>
      </c>
      <c r="C46" s="314">
        <v>8</v>
      </c>
      <c r="D46" s="314">
        <v>6</v>
      </c>
      <c r="E46" s="314">
        <v>6</v>
      </c>
      <c r="F46" s="314">
        <v>6</v>
      </c>
      <c r="G46" s="314">
        <v>3</v>
      </c>
      <c r="H46" s="314">
        <v>5</v>
      </c>
      <c r="I46" s="314">
        <v>3</v>
      </c>
      <c r="J46" s="315">
        <v>7</v>
      </c>
      <c r="K46" s="315">
        <v>5</v>
      </c>
      <c r="L46" s="315">
        <v>8</v>
      </c>
      <c r="M46" s="315">
        <v>9</v>
      </c>
      <c r="N46" s="316">
        <f t="shared" si="4"/>
        <v>69</v>
      </c>
    </row>
    <row r="47" spans="1:14" x14ac:dyDescent="0.2">
      <c r="A47" s="313">
        <v>2006</v>
      </c>
      <c r="B47" s="314">
        <v>6</v>
      </c>
      <c r="C47" s="314">
        <v>7</v>
      </c>
      <c r="D47" s="314">
        <v>6</v>
      </c>
      <c r="E47" s="314">
        <v>3</v>
      </c>
      <c r="F47" s="314">
        <v>6</v>
      </c>
      <c r="G47" s="314">
        <v>5</v>
      </c>
      <c r="H47" s="314">
        <v>6</v>
      </c>
      <c r="I47" s="314">
        <v>5</v>
      </c>
      <c r="J47" s="315">
        <v>4</v>
      </c>
      <c r="K47" s="315">
        <v>9</v>
      </c>
      <c r="L47" s="315">
        <v>4</v>
      </c>
      <c r="M47" s="315">
        <v>4</v>
      </c>
      <c r="N47" s="316">
        <f t="shared" si="4"/>
        <v>65</v>
      </c>
    </row>
    <row r="48" spans="1:14" x14ac:dyDescent="0.2">
      <c r="A48" s="313">
        <v>2007</v>
      </c>
      <c r="B48" s="314">
        <v>5</v>
      </c>
      <c r="C48" s="314">
        <v>6</v>
      </c>
      <c r="D48" s="314">
        <v>7</v>
      </c>
      <c r="E48" s="314">
        <v>3</v>
      </c>
      <c r="F48" s="314">
        <v>7</v>
      </c>
      <c r="G48" s="314">
        <v>6</v>
      </c>
      <c r="H48" s="314">
        <v>4</v>
      </c>
      <c r="I48" s="314">
        <v>6</v>
      </c>
      <c r="J48" s="315">
        <v>5</v>
      </c>
      <c r="K48" s="315">
        <v>6</v>
      </c>
      <c r="L48" s="315">
        <v>5</v>
      </c>
      <c r="M48" s="315">
        <v>2</v>
      </c>
      <c r="N48" s="316">
        <f t="shared" si="4"/>
        <v>62</v>
      </c>
    </row>
    <row r="49" spans="1:15" x14ac:dyDescent="0.2">
      <c r="A49" s="313">
        <v>2008</v>
      </c>
      <c r="B49" s="314">
        <v>12</v>
      </c>
      <c r="C49" s="314">
        <v>5</v>
      </c>
      <c r="D49" s="314">
        <v>7</v>
      </c>
      <c r="E49" s="314">
        <v>6</v>
      </c>
      <c r="F49" s="314">
        <v>3</v>
      </c>
      <c r="G49" s="314">
        <v>5</v>
      </c>
      <c r="H49" s="314">
        <v>6</v>
      </c>
      <c r="I49" s="314">
        <v>6</v>
      </c>
      <c r="J49" s="315">
        <v>5</v>
      </c>
      <c r="K49" s="315">
        <v>3</v>
      </c>
      <c r="L49" s="315">
        <v>3</v>
      </c>
      <c r="M49" s="315">
        <v>3</v>
      </c>
      <c r="N49" s="316">
        <f t="shared" si="4"/>
        <v>64</v>
      </c>
    </row>
    <row r="50" spans="1:15" x14ac:dyDescent="0.2">
      <c r="A50" s="313">
        <v>2009</v>
      </c>
      <c r="B50" s="314">
        <v>4</v>
      </c>
      <c r="C50" s="314">
        <v>14</v>
      </c>
      <c r="D50" s="314">
        <v>6</v>
      </c>
      <c r="E50" s="314">
        <v>2</v>
      </c>
      <c r="F50" s="314">
        <v>3</v>
      </c>
      <c r="G50" s="314">
        <v>8</v>
      </c>
      <c r="H50" s="314">
        <v>6</v>
      </c>
      <c r="I50" s="314">
        <v>4</v>
      </c>
      <c r="J50" s="315">
        <v>2</v>
      </c>
      <c r="K50" s="315">
        <v>1</v>
      </c>
      <c r="L50" s="315">
        <v>4</v>
      </c>
      <c r="M50" s="315">
        <v>2</v>
      </c>
      <c r="N50" s="316">
        <f t="shared" si="4"/>
        <v>56</v>
      </c>
    </row>
    <row r="51" spans="1:15" x14ac:dyDescent="0.2">
      <c r="A51" s="313">
        <v>2010</v>
      </c>
      <c r="B51" s="314">
        <v>5</v>
      </c>
      <c r="C51" s="314">
        <v>13</v>
      </c>
      <c r="D51" s="314">
        <v>1</v>
      </c>
      <c r="E51" s="314">
        <v>6</v>
      </c>
      <c r="F51" s="314">
        <v>5</v>
      </c>
      <c r="G51" s="314">
        <v>9</v>
      </c>
      <c r="H51" s="314">
        <v>6</v>
      </c>
      <c r="I51" s="314">
        <v>4</v>
      </c>
      <c r="J51" s="315">
        <v>3</v>
      </c>
      <c r="K51" s="315">
        <v>4</v>
      </c>
      <c r="L51" s="315">
        <v>4</v>
      </c>
      <c r="M51" s="315">
        <v>6</v>
      </c>
      <c r="N51" s="316">
        <f t="shared" si="4"/>
        <v>66</v>
      </c>
    </row>
    <row r="52" spans="1:15" x14ac:dyDescent="0.2">
      <c r="A52" s="313">
        <v>2011</v>
      </c>
      <c r="B52" s="314">
        <v>4</v>
      </c>
      <c r="C52" s="314">
        <v>8</v>
      </c>
      <c r="D52" s="314">
        <v>3</v>
      </c>
      <c r="E52" s="314">
        <v>5</v>
      </c>
      <c r="F52" s="314">
        <v>6</v>
      </c>
      <c r="G52" s="314">
        <v>5</v>
      </c>
      <c r="H52" s="314">
        <v>4</v>
      </c>
      <c r="I52" s="314">
        <v>5</v>
      </c>
      <c r="J52" s="315">
        <v>4</v>
      </c>
      <c r="K52" s="315">
        <v>5</v>
      </c>
      <c r="L52" s="315">
        <v>1</v>
      </c>
      <c r="M52" s="315">
        <v>3</v>
      </c>
      <c r="N52" s="316">
        <f t="shared" si="4"/>
        <v>53</v>
      </c>
    </row>
    <row r="53" spans="1:15" x14ac:dyDescent="0.2">
      <c r="A53" s="313">
        <v>2012</v>
      </c>
      <c r="B53" s="314">
        <v>2</v>
      </c>
      <c r="C53" s="314">
        <v>6</v>
      </c>
      <c r="D53" s="314">
        <v>9</v>
      </c>
      <c r="E53" s="314">
        <v>2</v>
      </c>
      <c r="F53" s="314">
        <v>4</v>
      </c>
      <c r="G53" s="314">
        <v>2</v>
      </c>
      <c r="H53" s="314">
        <v>5</v>
      </c>
      <c r="I53" s="314">
        <v>5</v>
      </c>
      <c r="J53" s="315">
        <v>3</v>
      </c>
      <c r="K53" s="315">
        <v>8</v>
      </c>
      <c r="L53" s="315">
        <v>4</v>
      </c>
      <c r="M53" s="315">
        <v>4</v>
      </c>
      <c r="N53" s="316">
        <f t="shared" si="4"/>
        <v>54</v>
      </c>
      <c r="O53" s="317"/>
    </row>
    <row r="54" spans="1:15" x14ac:dyDescent="0.2">
      <c r="A54" s="313">
        <v>2013</v>
      </c>
      <c r="B54" s="314">
        <v>4</v>
      </c>
      <c r="C54" s="314">
        <v>6</v>
      </c>
      <c r="D54" s="314">
        <v>5</v>
      </c>
      <c r="E54" s="314">
        <v>6</v>
      </c>
      <c r="F54" s="314">
        <v>1</v>
      </c>
      <c r="G54" s="314">
        <v>4</v>
      </c>
      <c r="H54" s="314">
        <v>4</v>
      </c>
      <c r="I54" s="314">
        <v>4</v>
      </c>
      <c r="J54" s="315">
        <v>5</v>
      </c>
      <c r="K54" s="315">
        <v>2</v>
      </c>
      <c r="L54" s="315">
        <v>4</v>
      </c>
      <c r="M54" s="315">
        <v>2</v>
      </c>
      <c r="N54" s="316">
        <f t="shared" si="4"/>
        <v>47</v>
      </c>
      <c r="O54" s="317"/>
    </row>
    <row r="55" spans="1:15" x14ac:dyDescent="0.2">
      <c r="A55" s="313">
        <v>2014</v>
      </c>
      <c r="B55" s="314">
        <v>6</v>
      </c>
      <c r="C55" s="314">
        <v>1</v>
      </c>
      <c r="D55" s="314">
        <v>1</v>
      </c>
      <c r="E55" s="314">
        <v>1</v>
      </c>
      <c r="F55" s="314">
        <v>1</v>
      </c>
      <c r="G55" s="314">
        <v>3</v>
      </c>
      <c r="H55" s="314">
        <v>7</v>
      </c>
      <c r="I55" s="314">
        <v>2</v>
      </c>
      <c r="J55" s="315">
        <v>2</v>
      </c>
      <c r="K55" s="315">
        <v>0</v>
      </c>
      <c r="L55" s="315">
        <v>1</v>
      </c>
      <c r="M55" s="315">
        <v>7</v>
      </c>
      <c r="N55" s="316">
        <f t="shared" si="4"/>
        <v>32</v>
      </c>
      <c r="O55" s="317"/>
    </row>
    <row r="56" spans="1:15" x14ac:dyDescent="0.2">
      <c r="A56" s="313">
        <v>2015</v>
      </c>
      <c r="B56" s="314">
        <v>5</v>
      </c>
      <c r="C56" s="314">
        <v>2</v>
      </c>
      <c r="D56" s="314">
        <v>7</v>
      </c>
      <c r="E56" s="314">
        <v>2</v>
      </c>
      <c r="F56" s="314">
        <v>0</v>
      </c>
      <c r="G56" s="314">
        <v>2</v>
      </c>
      <c r="H56" s="314">
        <v>1</v>
      </c>
      <c r="I56" s="314">
        <v>2</v>
      </c>
      <c r="J56" s="315">
        <v>2</v>
      </c>
      <c r="K56" s="315">
        <v>3</v>
      </c>
      <c r="L56" s="315">
        <v>3</v>
      </c>
      <c r="M56" s="315">
        <v>0</v>
      </c>
      <c r="N56" s="316">
        <f t="shared" si="4"/>
        <v>29</v>
      </c>
      <c r="O56" s="317"/>
    </row>
    <row r="57" spans="1:15" x14ac:dyDescent="0.2">
      <c r="A57" s="313">
        <v>2016</v>
      </c>
      <c r="B57" s="314">
        <v>4</v>
      </c>
      <c r="C57" s="314">
        <v>3</v>
      </c>
      <c r="D57" s="314">
        <v>3</v>
      </c>
      <c r="E57" s="314">
        <v>1</v>
      </c>
      <c r="F57" s="314">
        <v>6</v>
      </c>
      <c r="G57" s="314">
        <v>2</v>
      </c>
      <c r="H57" s="314">
        <v>2</v>
      </c>
      <c r="I57" s="314">
        <v>3</v>
      </c>
      <c r="J57" s="315">
        <v>4</v>
      </c>
      <c r="K57" s="315">
        <v>1</v>
      </c>
      <c r="L57" s="315">
        <v>2</v>
      </c>
      <c r="M57" s="315">
        <v>3</v>
      </c>
      <c r="N57" s="316">
        <f t="shared" si="4"/>
        <v>34</v>
      </c>
      <c r="O57" s="317"/>
    </row>
    <row r="58" spans="1:15" x14ac:dyDescent="0.2">
      <c r="A58" s="313">
        <v>2017</v>
      </c>
      <c r="B58" s="314">
        <v>5</v>
      </c>
      <c r="C58" s="314">
        <v>5</v>
      </c>
      <c r="D58" s="314">
        <v>3</v>
      </c>
      <c r="E58" s="314">
        <v>2</v>
      </c>
      <c r="F58" s="314">
        <v>6</v>
      </c>
      <c r="G58" s="314">
        <v>1</v>
      </c>
      <c r="H58" s="314">
        <v>3</v>
      </c>
      <c r="I58" s="314">
        <v>4</v>
      </c>
      <c r="J58" s="315">
        <v>2</v>
      </c>
      <c r="K58" s="315">
        <v>8</v>
      </c>
      <c r="L58" s="315">
        <v>0</v>
      </c>
      <c r="M58" s="315">
        <v>2</v>
      </c>
      <c r="N58" s="316">
        <f t="shared" si="4"/>
        <v>41</v>
      </c>
      <c r="O58" s="317"/>
    </row>
    <row r="59" spans="1:15" x14ac:dyDescent="0.2">
      <c r="A59" s="313">
        <v>2018</v>
      </c>
      <c r="B59" s="314">
        <v>2</v>
      </c>
      <c r="C59" s="314">
        <v>1</v>
      </c>
      <c r="D59" s="314">
        <v>2</v>
      </c>
      <c r="E59" s="314">
        <v>5</v>
      </c>
      <c r="F59" s="314">
        <v>3</v>
      </c>
      <c r="G59" s="314">
        <v>2</v>
      </c>
      <c r="H59" s="314">
        <v>1</v>
      </c>
      <c r="I59" s="314">
        <v>3</v>
      </c>
      <c r="J59" s="315">
        <v>2</v>
      </c>
      <c r="K59" s="315">
        <v>2</v>
      </c>
      <c r="L59" s="315">
        <v>3</v>
      </c>
      <c r="M59" s="315">
        <v>1</v>
      </c>
      <c r="N59" s="316">
        <f t="shared" si="4"/>
        <v>27</v>
      </c>
      <c r="O59" s="317"/>
    </row>
    <row r="60" spans="1:15" x14ac:dyDescent="0.2">
      <c r="A60" s="313">
        <v>2019</v>
      </c>
      <c r="B60" s="314">
        <v>4</v>
      </c>
      <c r="C60" s="314">
        <v>2</v>
      </c>
      <c r="D60" s="314">
        <v>1</v>
      </c>
      <c r="E60" s="314">
        <v>4</v>
      </c>
      <c r="F60" s="314">
        <v>4</v>
      </c>
      <c r="G60" s="314">
        <v>3</v>
      </c>
      <c r="H60" s="314">
        <v>3</v>
      </c>
      <c r="I60" s="314">
        <v>3</v>
      </c>
      <c r="J60" s="315">
        <v>3</v>
      </c>
      <c r="K60" s="315">
        <v>1</v>
      </c>
      <c r="L60" s="315">
        <v>6</v>
      </c>
      <c r="M60" s="315">
        <v>6</v>
      </c>
      <c r="N60" s="316">
        <f t="shared" si="4"/>
        <v>40</v>
      </c>
      <c r="O60" s="317"/>
    </row>
    <row r="61" spans="1:15" x14ac:dyDescent="0.2">
      <c r="A61" s="313">
        <v>2020</v>
      </c>
      <c r="B61" s="314">
        <v>2</v>
      </c>
      <c r="C61" s="314">
        <v>5</v>
      </c>
      <c r="D61" s="314">
        <v>3</v>
      </c>
      <c r="E61" s="314">
        <v>0</v>
      </c>
      <c r="F61" s="314">
        <v>2</v>
      </c>
      <c r="G61" s="314">
        <v>1</v>
      </c>
      <c r="H61" s="314">
        <v>1</v>
      </c>
      <c r="I61" s="314">
        <v>0</v>
      </c>
      <c r="J61" s="315">
        <v>0</v>
      </c>
      <c r="K61" s="315">
        <v>0</v>
      </c>
      <c r="L61" s="315">
        <v>1</v>
      </c>
      <c r="M61" s="315">
        <v>5</v>
      </c>
      <c r="N61" s="316">
        <f t="shared" si="4"/>
        <v>20</v>
      </c>
    </row>
    <row r="62" spans="1:15" x14ac:dyDescent="0.2">
      <c r="A62" s="313">
        <v>2021</v>
      </c>
      <c r="B62" s="314">
        <v>1</v>
      </c>
      <c r="C62" s="314">
        <v>1</v>
      </c>
      <c r="D62" s="314">
        <v>1</v>
      </c>
      <c r="E62" s="314">
        <v>0</v>
      </c>
      <c r="F62" s="314">
        <v>1</v>
      </c>
      <c r="G62" s="314">
        <v>28</v>
      </c>
      <c r="H62" s="314">
        <v>2</v>
      </c>
      <c r="I62" s="314">
        <v>19</v>
      </c>
      <c r="J62" s="315">
        <v>2</v>
      </c>
      <c r="K62" s="315">
        <v>2</v>
      </c>
      <c r="L62" s="315">
        <v>5</v>
      </c>
      <c r="M62" s="315">
        <v>1</v>
      </c>
      <c r="N62" s="316">
        <f t="shared" si="4"/>
        <v>63</v>
      </c>
    </row>
    <row r="63" spans="1:15" x14ac:dyDescent="0.2">
      <c r="A63" s="313">
        <v>2022</v>
      </c>
      <c r="B63" s="314">
        <v>2</v>
      </c>
      <c r="C63" s="314">
        <v>3</v>
      </c>
      <c r="D63" s="314">
        <v>5</v>
      </c>
      <c r="E63" s="314">
        <v>3</v>
      </c>
      <c r="F63" s="314">
        <v>2</v>
      </c>
      <c r="G63" s="314">
        <v>0</v>
      </c>
      <c r="H63" s="314">
        <v>1</v>
      </c>
      <c r="I63" s="314">
        <v>5</v>
      </c>
      <c r="J63" s="315">
        <v>8</v>
      </c>
      <c r="K63" s="315">
        <v>4</v>
      </c>
      <c r="L63" s="315">
        <v>2</v>
      </c>
      <c r="M63" s="315">
        <v>4</v>
      </c>
      <c r="N63" s="316">
        <f t="shared" si="4"/>
        <v>39</v>
      </c>
    </row>
    <row r="64" spans="1:15" x14ac:dyDescent="0.2">
      <c r="A64" s="313">
        <v>2023</v>
      </c>
      <c r="B64" s="314">
        <v>2</v>
      </c>
      <c r="C64" s="314">
        <v>1</v>
      </c>
      <c r="D64" s="314">
        <v>1</v>
      </c>
      <c r="E64" s="314">
        <v>1</v>
      </c>
      <c r="F64" s="314">
        <v>27</v>
      </c>
      <c r="G64" s="314">
        <v>3</v>
      </c>
      <c r="H64" s="314">
        <v>1</v>
      </c>
      <c r="I64" s="314">
        <v>6</v>
      </c>
      <c r="J64" s="315">
        <v>3</v>
      </c>
      <c r="K64" s="315">
        <v>3</v>
      </c>
      <c r="L64" s="315">
        <v>1</v>
      </c>
      <c r="M64" s="315">
        <v>2</v>
      </c>
      <c r="N64" s="316">
        <f t="shared" si="4"/>
        <v>51</v>
      </c>
    </row>
    <row r="65" spans="1:14" x14ac:dyDescent="0.2">
      <c r="A65" s="318" t="s">
        <v>523</v>
      </c>
      <c r="B65" s="319">
        <v>3</v>
      </c>
      <c r="C65" s="319">
        <v>3</v>
      </c>
      <c r="D65" s="319">
        <v>2</v>
      </c>
      <c r="E65" s="319">
        <v>1</v>
      </c>
      <c r="F65" s="319">
        <v>1</v>
      </c>
      <c r="G65" s="319">
        <v>2</v>
      </c>
      <c r="H65" s="319">
        <v>2</v>
      </c>
      <c r="I65" s="319">
        <v>3</v>
      </c>
      <c r="J65" s="319">
        <v>2</v>
      </c>
      <c r="K65" s="319">
        <v>1</v>
      </c>
      <c r="L65" s="319">
        <v>2</v>
      </c>
      <c r="M65" s="319">
        <v>0</v>
      </c>
      <c r="N65" s="319">
        <f>SUM(B65:M65)</f>
        <v>22</v>
      </c>
    </row>
    <row r="66" spans="1:14" ht="31.5" customHeight="1" x14ac:dyDescent="0.2">
      <c r="A66" s="1033" t="s">
        <v>781</v>
      </c>
      <c r="B66" s="1033"/>
      <c r="C66" s="1033"/>
      <c r="D66" s="1033"/>
      <c r="E66" s="1033"/>
      <c r="F66" s="1033"/>
      <c r="G66" s="1033"/>
      <c r="H66" s="1033"/>
      <c r="I66" s="1033"/>
      <c r="J66" s="1033"/>
      <c r="K66" s="1033"/>
      <c r="L66" s="1033"/>
      <c r="M66" s="1033"/>
      <c r="N66" s="1033"/>
    </row>
    <row r="67" spans="1:14" x14ac:dyDescent="0.2">
      <c r="A67" s="226"/>
      <c r="B67" s="226"/>
      <c r="C67" s="226"/>
      <c r="D67" s="226"/>
      <c r="E67" s="226"/>
      <c r="F67" s="226"/>
      <c r="G67" s="226"/>
      <c r="H67" s="226"/>
      <c r="I67" s="226"/>
      <c r="J67" s="226"/>
      <c r="K67" s="226"/>
      <c r="L67" s="226"/>
      <c r="M67" s="226"/>
      <c r="N67" s="226"/>
    </row>
    <row r="68" spans="1:14" ht="13.5" customHeight="1" x14ac:dyDescent="0.2">
      <c r="A68" s="226"/>
      <c r="B68" s="226"/>
      <c r="C68" s="226"/>
      <c r="D68" s="226"/>
      <c r="E68" s="226"/>
      <c r="F68" s="226"/>
      <c r="G68" s="226"/>
      <c r="H68" s="226"/>
      <c r="I68" s="226"/>
      <c r="J68" s="226"/>
      <c r="K68" s="226"/>
      <c r="L68" s="226"/>
      <c r="M68" s="226"/>
      <c r="N68" s="226"/>
    </row>
  </sheetData>
  <mergeCells count="6">
    <mergeCell ref="A66:N66"/>
    <mergeCell ref="A2:D2"/>
    <mergeCell ref="A4:D4"/>
    <mergeCell ref="A36:I36"/>
    <mergeCell ref="A38:J38"/>
    <mergeCell ref="A39:J39"/>
  </mergeCells>
  <printOptions horizontalCentered="1" verticalCentered="1"/>
  <pageMargins left="0" right="0" top="0" bottom="0" header="0.31496062992125984" footer="0.31496062992125984"/>
  <pageSetup paperSize="9" scale="59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4F1672-555A-4CF3-8207-6BA577DBF0F0}">
  <sheetPr codeName="Hoja16">
    <tabColor rgb="FF002060"/>
  </sheetPr>
  <dimension ref="A1:Y23"/>
  <sheetViews>
    <sheetView showGridLines="0" view="pageBreakPreview" zoomScaleNormal="100" zoomScaleSheetLayoutView="100" workbookViewId="0"/>
  </sheetViews>
  <sheetFormatPr baseColWidth="10" defaultColWidth="11.42578125" defaultRowHeight="15" x14ac:dyDescent="0.25"/>
  <cols>
    <col min="1" max="1" width="16.5703125" style="1" customWidth="1"/>
    <col min="2" max="25" width="9.5703125" style="1" customWidth="1"/>
    <col min="26" max="26" width="2.42578125" style="1" customWidth="1"/>
    <col min="27" max="16384" width="11.42578125" style="1"/>
  </cols>
  <sheetData>
    <row r="1" spans="1:25" ht="13.5" customHeight="1" x14ac:dyDescent="0.25">
      <c r="A1" s="129" t="s">
        <v>456</v>
      </c>
    </row>
    <row r="2" spans="1:25" ht="15" customHeight="1" x14ac:dyDescent="0.25">
      <c r="A2" s="981" t="s">
        <v>757</v>
      </c>
      <c r="B2" s="981"/>
      <c r="C2" s="981"/>
      <c r="D2" s="981"/>
    </row>
    <row r="3" spans="1:25" x14ac:dyDescent="0.25">
      <c r="A3" s="294"/>
    </row>
    <row r="4" spans="1:25" x14ac:dyDescent="0.25">
      <c r="A4" s="294" t="s">
        <v>457</v>
      </c>
    </row>
    <row r="6" spans="1:25" x14ac:dyDescent="0.25">
      <c r="A6" s="320" t="s">
        <v>458</v>
      </c>
      <c r="B6" s="321">
        <v>44927</v>
      </c>
      <c r="C6" s="321">
        <v>44958</v>
      </c>
      <c r="D6" s="321">
        <v>44986</v>
      </c>
      <c r="E6" s="321">
        <v>45017</v>
      </c>
      <c r="F6" s="321">
        <v>45047</v>
      </c>
      <c r="G6" s="321">
        <v>45078</v>
      </c>
      <c r="H6" s="321">
        <v>45108</v>
      </c>
      <c r="I6" s="321">
        <v>45139</v>
      </c>
      <c r="J6" s="321">
        <v>45170</v>
      </c>
      <c r="K6" s="321">
        <v>45200</v>
      </c>
      <c r="L6" s="321">
        <v>45231</v>
      </c>
      <c r="M6" s="321">
        <v>45261</v>
      </c>
      <c r="N6" s="321">
        <v>45292</v>
      </c>
      <c r="O6" s="321">
        <v>45323</v>
      </c>
      <c r="P6" s="321">
        <v>45352</v>
      </c>
      <c r="Q6" s="321">
        <v>45383</v>
      </c>
      <c r="R6" s="321">
        <v>45413</v>
      </c>
      <c r="S6" s="321">
        <v>45444</v>
      </c>
      <c r="T6" s="321">
        <v>45474</v>
      </c>
      <c r="U6" s="321">
        <v>45505</v>
      </c>
      <c r="V6" s="321">
        <v>45536</v>
      </c>
      <c r="W6" s="321">
        <v>45566</v>
      </c>
      <c r="X6" s="321">
        <v>45597</v>
      </c>
      <c r="Y6" s="321">
        <v>45627</v>
      </c>
    </row>
    <row r="7" spans="1:25" x14ac:dyDescent="0.25">
      <c r="A7" s="322" t="s">
        <v>459</v>
      </c>
      <c r="B7" s="323">
        <v>198052</v>
      </c>
      <c r="C7" s="323">
        <v>198300</v>
      </c>
      <c r="D7" s="323">
        <v>199957</v>
      </c>
      <c r="E7" s="323">
        <v>206958</v>
      </c>
      <c r="F7" s="323">
        <v>208634</v>
      </c>
      <c r="G7" s="323">
        <v>211977</v>
      </c>
      <c r="H7" s="323">
        <v>216805</v>
      </c>
      <c r="I7" s="323">
        <v>213502</v>
      </c>
      <c r="J7" s="323">
        <v>212479</v>
      </c>
      <c r="K7" s="323">
        <v>221806</v>
      </c>
      <c r="L7" s="323">
        <v>220276</v>
      </c>
      <c r="M7" s="323">
        <v>212318</v>
      </c>
      <c r="N7" s="323">
        <v>213007</v>
      </c>
      <c r="O7" s="323">
        <v>214489</v>
      </c>
      <c r="P7" s="323">
        <v>218450</v>
      </c>
      <c r="Q7" s="323">
        <v>214131</v>
      </c>
      <c r="R7" s="323">
        <v>217584</v>
      </c>
      <c r="S7" s="323">
        <v>219006</v>
      </c>
      <c r="T7" s="323">
        <v>219891</v>
      </c>
      <c r="U7" s="323">
        <v>224327</v>
      </c>
      <c r="V7" s="323">
        <v>226529</v>
      </c>
      <c r="W7" s="323">
        <v>229239</v>
      </c>
      <c r="X7" s="323">
        <v>226246</v>
      </c>
      <c r="Y7" s="323">
        <v>225412</v>
      </c>
    </row>
    <row r="8" spans="1:25" x14ac:dyDescent="0.25">
      <c r="A8" s="324" t="s">
        <v>460</v>
      </c>
      <c r="B8" s="323">
        <v>15225</v>
      </c>
      <c r="C8" s="323">
        <v>15285</v>
      </c>
      <c r="D8" s="323">
        <v>15236</v>
      </c>
      <c r="E8" s="323">
        <v>15645</v>
      </c>
      <c r="F8" s="323">
        <v>15845</v>
      </c>
      <c r="G8" s="323">
        <v>16192</v>
      </c>
      <c r="H8" s="323">
        <v>17042</v>
      </c>
      <c r="I8" s="323">
        <v>16659</v>
      </c>
      <c r="J8" s="323">
        <v>16398</v>
      </c>
      <c r="K8" s="323">
        <v>16622</v>
      </c>
      <c r="L8" s="323">
        <v>16813</v>
      </c>
      <c r="M8" s="323">
        <v>16214</v>
      </c>
      <c r="N8" s="323">
        <v>16505</v>
      </c>
      <c r="O8" s="323">
        <v>16891</v>
      </c>
      <c r="P8" s="323">
        <v>17297</v>
      </c>
      <c r="Q8" s="323">
        <v>17302</v>
      </c>
      <c r="R8" s="323">
        <v>17614</v>
      </c>
      <c r="S8" s="323">
        <v>17900</v>
      </c>
      <c r="T8" s="323">
        <v>18229</v>
      </c>
      <c r="U8" s="323">
        <v>18536</v>
      </c>
      <c r="V8" s="323">
        <v>18467</v>
      </c>
      <c r="W8" s="323">
        <v>19198</v>
      </c>
      <c r="X8" s="323">
        <v>19315</v>
      </c>
      <c r="Y8" s="323">
        <v>18885</v>
      </c>
    </row>
    <row r="9" spans="1:25" x14ac:dyDescent="0.25">
      <c r="A9" s="325" t="s">
        <v>461</v>
      </c>
      <c r="B9" s="326">
        <f t="shared" ref="B9:Y9" si="0">B7+B8</f>
        <v>213277</v>
      </c>
      <c r="C9" s="326">
        <f t="shared" si="0"/>
        <v>213585</v>
      </c>
      <c r="D9" s="326">
        <f t="shared" si="0"/>
        <v>215193</v>
      </c>
      <c r="E9" s="326">
        <f t="shared" si="0"/>
        <v>222603</v>
      </c>
      <c r="F9" s="326">
        <f t="shared" si="0"/>
        <v>224479</v>
      </c>
      <c r="G9" s="326">
        <f t="shared" si="0"/>
        <v>228169</v>
      </c>
      <c r="H9" s="326">
        <f t="shared" si="0"/>
        <v>233847</v>
      </c>
      <c r="I9" s="326">
        <f t="shared" si="0"/>
        <v>230161</v>
      </c>
      <c r="J9" s="326">
        <f t="shared" si="0"/>
        <v>228877</v>
      </c>
      <c r="K9" s="326">
        <f t="shared" si="0"/>
        <v>238428</v>
      </c>
      <c r="L9" s="326">
        <f t="shared" si="0"/>
        <v>237089</v>
      </c>
      <c r="M9" s="326">
        <f t="shared" si="0"/>
        <v>228532</v>
      </c>
      <c r="N9" s="326">
        <f t="shared" si="0"/>
        <v>229512</v>
      </c>
      <c r="O9" s="326">
        <f t="shared" si="0"/>
        <v>231380</v>
      </c>
      <c r="P9" s="326">
        <f t="shared" si="0"/>
        <v>235747</v>
      </c>
      <c r="Q9" s="326">
        <f t="shared" si="0"/>
        <v>231433</v>
      </c>
      <c r="R9" s="326">
        <f t="shared" si="0"/>
        <v>235198</v>
      </c>
      <c r="S9" s="326">
        <f t="shared" si="0"/>
        <v>236906</v>
      </c>
      <c r="T9" s="326">
        <f t="shared" si="0"/>
        <v>238120</v>
      </c>
      <c r="U9" s="326">
        <f t="shared" si="0"/>
        <v>242863</v>
      </c>
      <c r="V9" s="326">
        <f t="shared" si="0"/>
        <v>244996</v>
      </c>
      <c r="W9" s="326">
        <f t="shared" si="0"/>
        <v>248437</v>
      </c>
      <c r="X9" s="326">
        <f t="shared" si="0"/>
        <v>245561</v>
      </c>
      <c r="Y9" s="326">
        <f t="shared" si="0"/>
        <v>244297</v>
      </c>
    </row>
    <row r="10" spans="1:25" x14ac:dyDescent="0.25">
      <c r="A10" s="9"/>
      <c r="B10" s="327"/>
      <c r="C10" s="327"/>
      <c r="D10" s="327"/>
      <c r="E10" s="327"/>
      <c r="F10" s="327"/>
    </row>
    <row r="11" spans="1:25" x14ac:dyDescent="0.25">
      <c r="A11" s="223" t="s">
        <v>462</v>
      </c>
    </row>
    <row r="13" spans="1:25" x14ac:dyDescent="0.25">
      <c r="A13" s="320" t="s">
        <v>463</v>
      </c>
      <c r="B13" s="321">
        <v>44927</v>
      </c>
      <c r="C13" s="321">
        <v>44958</v>
      </c>
      <c r="D13" s="321">
        <v>44986</v>
      </c>
      <c r="E13" s="321">
        <v>45017</v>
      </c>
      <c r="F13" s="321">
        <v>45047</v>
      </c>
      <c r="G13" s="321">
        <v>45078</v>
      </c>
      <c r="H13" s="321">
        <v>45108</v>
      </c>
      <c r="I13" s="321">
        <v>45139</v>
      </c>
      <c r="J13" s="321">
        <v>45170</v>
      </c>
      <c r="K13" s="321">
        <v>45200</v>
      </c>
      <c r="L13" s="321">
        <v>45231</v>
      </c>
      <c r="M13" s="321">
        <v>45261</v>
      </c>
      <c r="N13" s="321">
        <v>45292</v>
      </c>
      <c r="O13" s="321">
        <v>45323</v>
      </c>
      <c r="P13" s="321">
        <v>45352</v>
      </c>
      <c r="Q13" s="321">
        <v>45383</v>
      </c>
      <c r="R13" s="321">
        <v>45413</v>
      </c>
      <c r="S13" s="321">
        <v>45444</v>
      </c>
      <c r="T13" s="321">
        <v>45474</v>
      </c>
      <c r="U13" s="321">
        <v>45505</v>
      </c>
      <c r="V13" s="321">
        <v>45536</v>
      </c>
      <c r="W13" s="321">
        <v>45566</v>
      </c>
      <c r="X13" s="321">
        <v>45597</v>
      </c>
      <c r="Y13" s="321">
        <v>45627</v>
      </c>
    </row>
    <row r="14" spans="1:25" x14ac:dyDescent="0.25">
      <c r="A14" s="324" t="s">
        <v>464</v>
      </c>
      <c r="B14" s="328">
        <f t="shared" ref="B14:Y14" si="1">+B15+B16</f>
        <v>68396</v>
      </c>
      <c r="C14" s="328">
        <f t="shared" si="1"/>
        <v>68792</v>
      </c>
      <c r="D14" s="328">
        <f t="shared" si="1"/>
        <v>70008</v>
      </c>
      <c r="E14" s="328">
        <f t="shared" si="1"/>
        <v>70194</v>
      </c>
      <c r="F14" s="328">
        <f t="shared" si="1"/>
        <v>71018</v>
      </c>
      <c r="G14" s="328">
        <f t="shared" si="1"/>
        <v>71153</v>
      </c>
      <c r="H14" s="328">
        <f t="shared" si="1"/>
        <v>71412</v>
      </c>
      <c r="I14" s="328">
        <f t="shared" si="1"/>
        <v>71711</v>
      </c>
      <c r="J14" s="328">
        <f t="shared" si="1"/>
        <v>71665</v>
      </c>
      <c r="K14" s="328">
        <f t="shared" si="1"/>
        <v>72263</v>
      </c>
      <c r="L14" s="328">
        <f t="shared" si="1"/>
        <v>71052</v>
      </c>
      <c r="M14" s="328">
        <f t="shared" si="1"/>
        <v>71277</v>
      </c>
      <c r="N14" s="328">
        <f t="shared" si="1"/>
        <v>71060</v>
      </c>
      <c r="O14" s="328">
        <f t="shared" si="1"/>
        <v>72159</v>
      </c>
      <c r="P14" s="328">
        <f t="shared" si="1"/>
        <v>72590</v>
      </c>
      <c r="Q14" s="328">
        <f t="shared" si="1"/>
        <v>72603</v>
      </c>
      <c r="R14" s="328">
        <f t="shared" si="1"/>
        <v>72423</v>
      </c>
      <c r="S14" s="328">
        <f t="shared" si="1"/>
        <v>72414</v>
      </c>
      <c r="T14" s="328">
        <f t="shared" si="1"/>
        <v>73029</v>
      </c>
      <c r="U14" s="328">
        <f t="shared" si="1"/>
        <v>72733</v>
      </c>
      <c r="V14" s="328">
        <f t="shared" si="1"/>
        <v>72825</v>
      </c>
      <c r="W14" s="328">
        <f>+W15+W16</f>
        <v>73296</v>
      </c>
      <c r="X14" s="328">
        <f t="shared" si="1"/>
        <v>73656</v>
      </c>
      <c r="Y14" s="328">
        <f t="shared" si="1"/>
        <v>71119</v>
      </c>
    </row>
    <row r="15" spans="1:25" x14ac:dyDescent="0.25">
      <c r="A15" s="329" t="s">
        <v>459</v>
      </c>
      <c r="B15" s="330">
        <v>63348</v>
      </c>
      <c r="C15" s="330">
        <v>63680</v>
      </c>
      <c r="D15" s="330">
        <v>64715</v>
      </c>
      <c r="E15" s="330">
        <v>64871</v>
      </c>
      <c r="F15" s="330">
        <v>65656</v>
      </c>
      <c r="G15" s="330">
        <v>65775</v>
      </c>
      <c r="H15" s="330">
        <v>65747</v>
      </c>
      <c r="I15" s="330">
        <v>66316</v>
      </c>
      <c r="J15" s="330">
        <v>66191</v>
      </c>
      <c r="K15" s="330">
        <v>66707</v>
      </c>
      <c r="L15" s="330">
        <v>65574</v>
      </c>
      <c r="M15" s="330">
        <v>65783</v>
      </c>
      <c r="N15" s="330">
        <v>65449</v>
      </c>
      <c r="O15" s="330">
        <v>66287</v>
      </c>
      <c r="P15" s="330">
        <v>66743</v>
      </c>
      <c r="Q15" s="330">
        <v>66394</v>
      </c>
      <c r="R15" s="330">
        <v>66225</v>
      </c>
      <c r="S15" s="330">
        <v>66069</v>
      </c>
      <c r="T15" s="330">
        <v>66844</v>
      </c>
      <c r="U15" s="330">
        <v>66535</v>
      </c>
      <c r="V15" s="330">
        <v>66680</v>
      </c>
      <c r="W15" s="330">
        <v>67022</v>
      </c>
      <c r="X15" s="330">
        <v>67302</v>
      </c>
      <c r="Y15" s="330">
        <v>65064</v>
      </c>
    </row>
    <row r="16" spans="1:25" customFormat="1" x14ac:dyDescent="0.25">
      <c r="A16" s="331" t="s">
        <v>460</v>
      </c>
      <c r="B16" s="332">
        <v>5048</v>
      </c>
      <c r="C16" s="332">
        <v>5112</v>
      </c>
      <c r="D16" s="332">
        <v>5293</v>
      </c>
      <c r="E16" s="332">
        <v>5323</v>
      </c>
      <c r="F16" s="332">
        <v>5362</v>
      </c>
      <c r="G16" s="332">
        <v>5378</v>
      </c>
      <c r="H16" s="332">
        <v>5665</v>
      </c>
      <c r="I16" s="332">
        <v>5395</v>
      </c>
      <c r="J16" s="332">
        <v>5474</v>
      </c>
      <c r="K16" s="332">
        <v>5556</v>
      </c>
      <c r="L16" s="332">
        <v>5478</v>
      </c>
      <c r="M16" s="332">
        <v>5494</v>
      </c>
      <c r="N16" s="332">
        <v>5611</v>
      </c>
      <c r="O16" s="332">
        <v>5872</v>
      </c>
      <c r="P16" s="332">
        <v>5847</v>
      </c>
      <c r="Q16" s="332">
        <v>6209</v>
      </c>
      <c r="R16" s="332">
        <v>6198</v>
      </c>
      <c r="S16" s="332">
        <v>6345</v>
      </c>
      <c r="T16" s="332">
        <v>6185</v>
      </c>
      <c r="U16" s="332">
        <v>6198</v>
      </c>
      <c r="V16" s="332">
        <v>6145</v>
      </c>
      <c r="W16" s="332">
        <v>6274</v>
      </c>
      <c r="X16" s="332">
        <v>6354</v>
      </c>
      <c r="Y16" s="332">
        <v>6055</v>
      </c>
    </row>
    <row r="17" spans="1:25" customFormat="1" x14ac:dyDescent="0.25">
      <c r="A17" s="333" t="s">
        <v>465</v>
      </c>
      <c r="B17" s="334">
        <f t="shared" ref="B17:Y17" si="2">+B18+B19</f>
        <v>144881</v>
      </c>
      <c r="C17" s="334">
        <f t="shared" si="2"/>
        <v>144793</v>
      </c>
      <c r="D17" s="334">
        <f t="shared" si="2"/>
        <v>145185</v>
      </c>
      <c r="E17" s="334">
        <f t="shared" si="2"/>
        <v>152409</v>
      </c>
      <c r="F17" s="334">
        <f t="shared" si="2"/>
        <v>153461</v>
      </c>
      <c r="G17" s="334">
        <f t="shared" si="2"/>
        <v>157016</v>
      </c>
      <c r="H17" s="334">
        <f t="shared" si="2"/>
        <v>162435</v>
      </c>
      <c r="I17" s="334">
        <f t="shared" si="2"/>
        <v>158450</v>
      </c>
      <c r="J17" s="334">
        <f t="shared" si="2"/>
        <v>157212</v>
      </c>
      <c r="K17" s="334">
        <f t="shared" si="2"/>
        <v>166165</v>
      </c>
      <c r="L17" s="334">
        <f t="shared" si="2"/>
        <v>166037</v>
      </c>
      <c r="M17" s="334">
        <f t="shared" si="2"/>
        <v>157255</v>
      </c>
      <c r="N17" s="334">
        <f t="shared" si="2"/>
        <v>158452</v>
      </c>
      <c r="O17" s="334">
        <f t="shared" si="2"/>
        <v>159221</v>
      </c>
      <c r="P17" s="334">
        <f t="shared" si="2"/>
        <v>163157</v>
      </c>
      <c r="Q17" s="334">
        <f t="shared" si="2"/>
        <v>158830</v>
      </c>
      <c r="R17" s="334">
        <f t="shared" si="2"/>
        <v>162775</v>
      </c>
      <c r="S17" s="334">
        <f t="shared" si="2"/>
        <v>164492</v>
      </c>
      <c r="T17" s="334">
        <f t="shared" si="2"/>
        <v>165091</v>
      </c>
      <c r="U17" s="334">
        <f t="shared" si="2"/>
        <v>170130</v>
      </c>
      <c r="V17" s="334">
        <f t="shared" si="2"/>
        <v>172171</v>
      </c>
      <c r="W17" s="334">
        <f t="shared" si="2"/>
        <v>175141</v>
      </c>
      <c r="X17" s="334">
        <f t="shared" si="2"/>
        <v>171905</v>
      </c>
      <c r="Y17" s="334">
        <f t="shared" si="2"/>
        <v>173178</v>
      </c>
    </row>
    <row r="18" spans="1:25" customFormat="1" x14ac:dyDescent="0.25">
      <c r="A18" s="331" t="s">
        <v>466</v>
      </c>
      <c r="B18" s="332">
        <v>134704</v>
      </c>
      <c r="C18" s="332">
        <v>134620</v>
      </c>
      <c r="D18" s="332">
        <v>135242</v>
      </c>
      <c r="E18" s="332">
        <v>142087</v>
      </c>
      <c r="F18" s="332">
        <v>142978</v>
      </c>
      <c r="G18" s="332">
        <v>146202</v>
      </c>
      <c r="H18" s="332">
        <v>151058</v>
      </c>
      <c r="I18" s="332">
        <v>147186</v>
      </c>
      <c r="J18" s="332">
        <v>146288</v>
      </c>
      <c r="K18" s="332">
        <v>155099</v>
      </c>
      <c r="L18" s="332">
        <v>154702</v>
      </c>
      <c r="M18" s="332">
        <v>146535</v>
      </c>
      <c r="N18" s="332">
        <v>147558</v>
      </c>
      <c r="O18" s="332">
        <v>148202</v>
      </c>
      <c r="P18" s="332">
        <v>151707</v>
      </c>
      <c r="Q18" s="332">
        <v>147737</v>
      </c>
      <c r="R18" s="332">
        <v>151359</v>
      </c>
      <c r="S18" s="332">
        <v>152937</v>
      </c>
      <c r="T18" s="332">
        <v>153047</v>
      </c>
      <c r="U18" s="332">
        <v>157792</v>
      </c>
      <c r="V18" s="332">
        <v>159849</v>
      </c>
      <c r="W18" s="332">
        <v>162217</v>
      </c>
      <c r="X18" s="332">
        <v>158944</v>
      </c>
      <c r="Y18" s="332">
        <v>160348</v>
      </c>
    </row>
    <row r="19" spans="1:25" customFormat="1" x14ac:dyDescent="0.25">
      <c r="A19" s="331" t="s">
        <v>460</v>
      </c>
      <c r="B19" s="332">
        <v>10177</v>
      </c>
      <c r="C19" s="332">
        <v>10173</v>
      </c>
      <c r="D19" s="332">
        <v>9943</v>
      </c>
      <c r="E19" s="332">
        <v>10322</v>
      </c>
      <c r="F19" s="332">
        <v>10483</v>
      </c>
      <c r="G19" s="332">
        <v>10814</v>
      </c>
      <c r="H19" s="332">
        <v>11377</v>
      </c>
      <c r="I19" s="332">
        <v>11264</v>
      </c>
      <c r="J19" s="332">
        <v>10924</v>
      </c>
      <c r="K19" s="332">
        <v>11066</v>
      </c>
      <c r="L19" s="332">
        <v>11335</v>
      </c>
      <c r="M19" s="332">
        <v>10720</v>
      </c>
      <c r="N19" s="332">
        <v>10894</v>
      </c>
      <c r="O19" s="332">
        <v>11019</v>
      </c>
      <c r="P19" s="332">
        <v>11450</v>
      </c>
      <c r="Q19" s="332">
        <v>11093</v>
      </c>
      <c r="R19" s="332">
        <v>11416</v>
      </c>
      <c r="S19" s="332">
        <v>11555</v>
      </c>
      <c r="T19" s="332">
        <v>12044</v>
      </c>
      <c r="U19" s="332">
        <v>12338</v>
      </c>
      <c r="V19" s="332">
        <v>12322</v>
      </c>
      <c r="W19" s="332">
        <v>12924</v>
      </c>
      <c r="X19" s="332">
        <v>12961</v>
      </c>
      <c r="Y19" s="332">
        <v>12830</v>
      </c>
    </row>
    <row r="20" spans="1:25" x14ac:dyDescent="0.25">
      <c r="A20" s="325" t="s">
        <v>0</v>
      </c>
      <c r="B20" s="335">
        <f t="shared" ref="B20:V20" si="3">+B17+B14</f>
        <v>213277</v>
      </c>
      <c r="C20" s="335">
        <f t="shared" si="3"/>
        <v>213585</v>
      </c>
      <c r="D20" s="335">
        <f t="shared" si="3"/>
        <v>215193</v>
      </c>
      <c r="E20" s="335">
        <f t="shared" si="3"/>
        <v>222603</v>
      </c>
      <c r="F20" s="335">
        <f t="shared" si="3"/>
        <v>224479</v>
      </c>
      <c r="G20" s="335">
        <f t="shared" si="3"/>
        <v>228169</v>
      </c>
      <c r="H20" s="335">
        <f t="shared" si="3"/>
        <v>233847</v>
      </c>
      <c r="I20" s="335">
        <f t="shared" si="3"/>
        <v>230161</v>
      </c>
      <c r="J20" s="335">
        <f t="shared" si="3"/>
        <v>228877</v>
      </c>
      <c r="K20" s="335">
        <f t="shared" si="3"/>
        <v>238428</v>
      </c>
      <c r="L20" s="335">
        <f t="shared" si="3"/>
        <v>237089</v>
      </c>
      <c r="M20" s="335">
        <f t="shared" si="3"/>
        <v>228532</v>
      </c>
      <c r="N20" s="335">
        <f t="shared" si="3"/>
        <v>229512</v>
      </c>
      <c r="O20" s="335">
        <f t="shared" si="3"/>
        <v>231380</v>
      </c>
      <c r="P20" s="335">
        <f t="shared" si="3"/>
        <v>235747</v>
      </c>
      <c r="Q20" s="335">
        <f>+Q17+Q14</f>
        <v>231433</v>
      </c>
      <c r="R20" s="335">
        <f t="shared" si="3"/>
        <v>235198</v>
      </c>
      <c r="S20" s="335">
        <f t="shared" si="3"/>
        <v>236906</v>
      </c>
      <c r="T20" s="335">
        <f t="shared" si="3"/>
        <v>238120</v>
      </c>
      <c r="U20" s="335">
        <f t="shared" si="3"/>
        <v>242863</v>
      </c>
      <c r="V20" s="335">
        <f t="shared" si="3"/>
        <v>244996</v>
      </c>
      <c r="W20" s="335">
        <f>+W17+W14</f>
        <v>248437</v>
      </c>
      <c r="X20" s="335">
        <f>+X17+X14</f>
        <v>245561</v>
      </c>
      <c r="Y20" s="335">
        <f>+Y17+Y14</f>
        <v>244297</v>
      </c>
    </row>
    <row r="21" spans="1:25" x14ac:dyDescent="0.25">
      <c r="A21" s="72"/>
      <c r="B21" s="328"/>
      <c r="C21" s="328"/>
      <c r="D21" s="328"/>
      <c r="E21" s="328"/>
      <c r="F21" s="328"/>
    </row>
    <row r="23" spans="1:25" ht="46.5" customHeight="1" x14ac:dyDescent="0.25">
      <c r="A23" s="1039" t="s">
        <v>782</v>
      </c>
      <c r="B23" s="1040"/>
      <c r="C23" s="1040"/>
      <c r="D23" s="1040"/>
      <c r="E23" s="1040"/>
      <c r="F23" s="1040"/>
      <c r="G23" s="1040"/>
      <c r="H23" s="1040"/>
      <c r="I23" s="1040"/>
      <c r="J23" s="1040"/>
      <c r="K23" s="1040"/>
      <c r="L23" s="932"/>
      <c r="M23" s="932"/>
      <c r="N23" s="932"/>
      <c r="O23" s="932"/>
      <c r="P23" s="932"/>
      <c r="Q23" s="932"/>
      <c r="R23" s="932"/>
      <c r="S23" s="932"/>
      <c r="T23" s="932"/>
      <c r="U23" s="932"/>
      <c r="V23" s="969"/>
      <c r="W23" s="969"/>
      <c r="X23" s="932"/>
      <c r="Y23" s="932"/>
    </row>
  </sheetData>
  <mergeCells count="1">
    <mergeCell ref="A23:K23"/>
  </mergeCells>
  <pageMargins left="0.7" right="0.7" top="0.75" bottom="0.75" header="0.3" footer="0.3"/>
  <pageSetup paperSize="9" scale="30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D38A8C-AFC4-4473-B074-C6884D95C8FE}">
  <sheetPr>
    <tabColor rgb="FF002060"/>
  </sheetPr>
  <dimension ref="A1:N43"/>
  <sheetViews>
    <sheetView showGridLines="0" view="pageBreakPreview" zoomScaleNormal="100" zoomScaleSheetLayoutView="100" workbookViewId="0"/>
  </sheetViews>
  <sheetFormatPr baseColWidth="10" defaultColWidth="11.5703125" defaultRowHeight="12" x14ac:dyDescent="0.2"/>
  <cols>
    <col min="1" max="1" width="17" style="3" customWidth="1"/>
    <col min="2" max="6" width="15.7109375" style="2" customWidth="1"/>
    <col min="7" max="11" width="15.7109375" style="3" customWidth="1"/>
    <col min="12" max="12" width="3.42578125" style="3" customWidth="1"/>
    <col min="13" max="13" width="11.5703125" style="3"/>
    <col min="14" max="14" width="12.28515625" style="3" bestFit="1" customWidth="1"/>
    <col min="15" max="16384" width="11.5703125" style="3"/>
  </cols>
  <sheetData>
    <row r="1" spans="1:13" ht="12.75" x14ac:dyDescent="0.2">
      <c r="A1" s="129" t="s">
        <v>667</v>
      </c>
      <c r="B1" s="702"/>
      <c r="C1" s="702"/>
      <c r="D1" s="702"/>
      <c r="E1" s="702"/>
      <c r="F1" s="702"/>
    </row>
    <row r="2" spans="1:13" ht="36.75" customHeight="1" x14ac:dyDescent="0.2">
      <c r="A2" s="1041" t="s">
        <v>668</v>
      </c>
      <c r="B2" s="1041"/>
      <c r="C2" s="1041"/>
      <c r="D2" s="1041"/>
      <c r="E2" s="1041"/>
      <c r="F2" s="1041"/>
      <c r="G2" s="1041"/>
      <c r="H2" s="1041"/>
      <c r="I2" s="1041"/>
    </row>
    <row r="4" spans="1:13" ht="15" x14ac:dyDescent="0.25">
      <c r="A4" s="703" t="s">
        <v>669</v>
      </c>
      <c r="B4" s="704">
        <v>2015</v>
      </c>
      <c r="C4" s="704">
        <v>2016</v>
      </c>
      <c r="D4" s="704">
        <v>2017</v>
      </c>
      <c r="E4" s="705">
        <v>2018</v>
      </c>
      <c r="F4" s="705">
        <v>2019</v>
      </c>
      <c r="G4" s="705">
        <v>2020</v>
      </c>
      <c r="H4" s="705">
        <v>2021</v>
      </c>
      <c r="I4" s="705">
        <v>2022</v>
      </c>
      <c r="J4" s="705">
        <v>2023</v>
      </c>
      <c r="K4" s="705" t="s">
        <v>670</v>
      </c>
      <c r="L4"/>
    </row>
    <row r="5" spans="1:13" ht="12.75" x14ac:dyDescent="0.2">
      <c r="A5" s="706" t="s">
        <v>671</v>
      </c>
      <c r="B5" s="707">
        <v>435550039.39776731</v>
      </c>
      <c r="C5" s="707">
        <v>401220684.46401173</v>
      </c>
      <c r="D5" s="707">
        <v>763697136.64720368</v>
      </c>
      <c r="E5" s="707">
        <v>1538755561.3522799</v>
      </c>
      <c r="F5" s="707">
        <v>1338540643.0920179</v>
      </c>
      <c r="G5" s="707">
        <v>924550904.85911989</v>
      </c>
      <c r="H5" s="707">
        <v>1489606410.7062762</v>
      </c>
      <c r="I5" s="707">
        <v>2906989969.7614036</v>
      </c>
      <c r="J5" s="707">
        <v>1784596247.9300802</v>
      </c>
      <c r="K5" s="707">
        <v>1583684885.1000242</v>
      </c>
      <c r="L5" s="708"/>
      <c r="M5" s="933"/>
    </row>
    <row r="6" spans="1:13" ht="12.75" x14ac:dyDescent="0.2">
      <c r="A6" s="706" t="s">
        <v>672</v>
      </c>
      <c r="B6" s="707">
        <v>458057607.18828863</v>
      </c>
      <c r="C6" s="707">
        <v>418732039.77320975</v>
      </c>
      <c r="D6" s="707">
        <v>541508149.34888995</v>
      </c>
      <c r="E6" s="707">
        <v>869495869.71600986</v>
      </c>
      <c r="F6" s="707">
        <v>1043065611.4294121</v>
      </c>
      <c r="G6" s="707">
        <v>757768870.09938431</v>
      </c>
      <c r="H6" s="707">
        <v>1507199425.1820052</v>
      </c>
      <c r="I6" s="707">
        <v>1499971451.1666107</v>
      </c>
      <c r="J6" s="707">
        <v>1132020267.8957071</v>
      </c>
      <c r="K6" s="707">
        <v>1208374834.3011656</v>
      </c>
      <c r="L6" s="708"/>
      <c r="M6" s="933"/>
    </row>
    <row r="7" spans="1:13" ht="12.75" x14ac:dyDescent="0.2">
      <c r="A7" s="706" t="s">
        <v>676</v>
      </c>
      <c r="B7" s="707">
        <v>290705418.73623973</v>
      </c>
      <c r="C7" s="707">
        <v>227607445.32712173</v>
      </c>
      <c r="D7" s="707">
        <v>131188255.46103016</v>
      </c>
      <c r="E7" s="707">
        <v>219552890.38589999</v>
      </c>
      <c r="F7" s="707">
        <v>260149008.08051157</v>
      </c>
      <c r="G7" s="707">
        <v>242404829.68301129</v>
      </c>
      <c r="H7" s="707">
        <v>423283448.74851519</v>
      </c>
      <c r="I7" s="707">
        <v>778302577.6300832</v>
      </c>
      <c r="J7" s="707">
        <v>621250274.8130492</v>
      </c>
      <c r="K7" s="707">
        <v>1034031267.4078258</v>
      </c>
      <c r="L7" s="708"/>
      <c r="M7" s="933"/>
    </row>
    <row r="8" spans="1:13" ht="12.75" x14ac:dyDescent="0.2">
      <c r="A8" s="706" t="s">
        <v>673</v>
      </c>
      <c r="B8" s="707">
        <v>146520247.92151484</v>
      </c>
      <c r="C8" s="707">
        <v>74421399.098810673</v>
      </c>
      <c r="D8" s="707">
        <v>122883926.66806822</v>
      </c>
      <c r="E8" s="707">
        <v>186469358.70390001</v>
      </c>
      <c r="F8" s="707">
        <v>135952129.10717773</v>
      </c>
      <c r="G8" s="707">
        <v>235587330.43529028</v>
      </c>
      <c r="H8" s="707">
        <v>540923654.37573445</v>
      </c>
      <c r="I8" s="707">
        <v>1301959152.1800368</v>
      </c>
      <c r="J8" s="707">
        <v>960328375.16385508</v>
      </c>
      <c r="K8" s="707">
        <v>872924720.24443448</v>
      </c>
      <c r="L8" s="708"/>
      <c r="M8" s="933"/>
    </row>
    <row r="9" spans="1:13" ht="12.75" x14ac:dyDescent="0.2">
      <c r="A9" s="706" t="s">
        <v>674</v>
      </c>
      <c r="B9" s="707">
        <v>261696329.59784004</v>
      </c>
      <c r="C9" s="707">
        <v>216570792.49526215</v>
      </c>
      <c r="D9" s="707">
        <v>136356979.96212474</v>
      </c>
      <c r="E9" s="707">
        <v>224550867.73710001</v>
      </c>
      <c r="F9" s="707">
        <v>296051121.90858167</v>
      </c>
      <c r="G9" s="707">
        <v>432277170.22909284</v>
      </c>
      <c r="H9" s="707">
        <v>639750145.24869096</v>
      </c>
      <c r="I9" s="707">
        <v>1151952606.045912</v>
      </c>
      <c r="J9" s="707">
        <v>600758562.91867125</v>
      </c>
      <c r="K9" s="707">
        <v>746953645.11537814</v>
      </c>
      <c r="L9" s="708"/>
      <c r="M9" s="933"/>
    </row>
    <row r="10" spans="1:13" ht="12.75" x14ac:dyDescent="0.2">
      <c r="A10" s="706" t="s">
        <v>675</v>
      </c>
      <c r="B10" s="707">
        <v>246846915.4356966</v>
      </c>
      <c r="C10" s="707">
        <v>180269348.96372631</v>
      </c>
      <c r="D10" s="707">
        <v>227611902.56232706</v>
      </c>
      <c r="E10" s="707">
        <v>387901922.66031998</v>
      </c>
      <c r="F10" s="707">
        <v>374260532.63893145</v>
      </c>
      <c r="G10" s="707">
        <v>347787885.8782028</v>
      </c>
      <c r="H10" s="707">
        <v>484875977.29469717</v>
      </c>
      <c r="I10" s="707">
        <v>711528223.09067392</v>
      </c>
      <c r="J10" s="707">
        <v>424626437.3789655</v>
      </c>
      <c r="K10" s="707">
        <v>574726626.26898849</v>
      </c>
      <c r="L10" s="708"/>
      <c r="M10" s="933"/>
    </row>
    <row r="11" spans="1:13" ht="12.75" x14ac:dyDescent="0.2">
      <c r="A11" s="706" t="s">
        <v>678</v>
      </c>
      <c r="B11" s="707">
        <v>13117595.594192579</v>
      </c>
      <c r="C11" s="707">
        <v>113927788.22782971</v>
      </c>
      <c r="D11" s="707">
        <v>327055932.94078314</v>
      </c>
      <c r="E11" s="707">
        <v>287545986.22107995</v>
      </c>
      <c r="F11" s="707">
        <v>232075398.83061412</v>
      </c>
      <c r="G11" s="707">
        <v>257573602.17469963</v>
      </c>
      <c r="H11" s="707">
        <v>405850821.23998946</v>
      </c>
      <c r="I11" s="707">
        <v>589157681.24090171</v>
      </c>
      <c r="J11" s="707">
        <v>496137660.46374714</v>
      </c>
      <c r="K11" s="707">
        <v>494038226.17757148</v>
      </c>
      <c r="L11" s="708"/>
      <c r="M11" s="933"/>
    </row>
    <row r="12" spans="1:13" ht="12.75" x14ac:dyDescent="0.2">
      <c r="A12" s="706" t="s">
        <v>677</v>
      </c>
      <c r="B12" s="707">
        <v>346873562.57205111</v>
      </c>
      <c r="C12" s="707">
        <v>311810154.85205197</v>
      </c>
      <c r="D12" s="707">
        <v>324950628.46263272</v>
      </c>
      <c r="E12" s="707">
        <v>315586867.16687</v>
      </c>
      <c r="F12" s="707">
        <v>277660674.51767063</v>
      </c>
      <c r="G12" s="707">
        <v>245695348.41946793</v>
      </c>
      <c r="H12" s="707">
        <v>292913965.19033945</v>
      </c>
      <c r="I12" s="707">
        <v>379096117.19090271</v>
      </c>
      <c r="J12" s="707">
        <v>302901950.26407653</v>
      </c>
      <c r="K12" s="707">
        <v>311608839.28559732</v>
      </c>
      <c r="L12" s="708"/>
      <c r="M12" s="933"/>
    </row>
    <row r="13" spans="1:13" ht="12.75" x14ac:dyDescent="0.2">
      <c r="A13" s="706" t="s">
        <v>681</v>
      </c>
      <c r="B13" s="707">
        <v>179006704.84626919</v>
      </c>
      <c r="C13" s="707">
        <v>123641827.9232143</v>
      </c>
      <c r="D13" s="707">
        <v>138327589.57797658</v>
      </c>
      <c r="E13" s="707">
        <v>135513641.22571999</v>
      </c>
      <c r="F13" s="707">
        <v>103743810.59465368</v>
      </c>
      <c r="G13" s="707">
        <v>138747973.8251988</v>
      </c>
      <c r="H13" s="707">
        <v>142075284.55517718</v>
      </c>
      <c r="I13" s="707">
        <v>434380541.21987325</v>
      </c>
      <c r="J13" s="707">
        <v>276628005.73058379</v>
      </c>
      <c r="K13" s="707">
        <v>263344294.2395083</v>
      </c>
      <c r="L13" s="708"/>
      <c r="M13" s="933"/>
    </row>
    <row r="14" spans="1:13" ht="12.75" x14ac:dyDescent="0.2">
      <c r="A14" s="706" t="s">
        <v>679</v>
      </c>
      <c r="B14" s="707">
        <v>357596831.06428301</v>
      </c>
      <c r="C14" s="707">
        <v>323857799.09807318</v>
      </c>
      <c r="D14" s="707">
        <v>272167011.57288229</v>
      </c>
      <c r="E14" s="707">
        <v>193163162.79499999</v>
      </c>
      <c r="F14" s="707">
        <v>191195008.66329765</v>
      </c>
      <c r="G14" s="707">
        <v>297926625.58165723</v>
      </c>
      <c r="H14" s="707">
        <v>400987625.63317901</v>
      </c>
      <c r="I14" s="707">
        <v>391837893.9307729</v>
      </c>
      <c r="J14" s="707">
        <v>241533678.82649976</v>
      </c>
      <c r="K14" s="707">
        <v>228397759.27171227</v>
      </c>
      <c r="L14" s="708"/>
      <c r="M14" s="933"/>
    </row>
    <row r="15" spans="1:13" ht="12.75" x14ac:dyDescent="0.2">
      <c r="A15" s="706" t="s">
        <v>680</v>
      </c>
      <c r="B15" s="707">
        <v>68907801.303166687</v>
      </c>
      <c r="C15" s="707">
        <v>62457316.612771541</v>
      </c>
      <c r="D15" s="707">
        <v>104478499.19148935</v>
      </c>
      <c r="E15" s="707">
        <v>187976278.78904</v>
      </c>
      <c r="F15" s="707">
        <v>144971943.18128914</v>
      </c>
      <c r="G15" s="707">
        <v>64317113.420949295</v>
      </c>
      <c r="H15" s="707">
        <v>99569605.013584509</v>
      </c>
      <c r="I15" s="707">
        <v>364425078.26493734</v>
      </c>
      <c r="J15" s="707">
        <v>253202218.27251732</v>
      </c>
      <c r="K15" s="707">
        <v>175671378.72881177</v>
      </c>
      <c r="L15" s="708"/>
      <c r="M15" s="933"/>
    </row>
    <row r="16" spans="1:13" ht="12.75" x14ac:dyDescent="0.2">
      <c r="A16" s="706" t="s">
        <v>685</v>
      </c>
      <c r="B16" s="707">
        <v>9068663.1099116839</v>
      </c>
      <c r="C16" s="707">
        <v>40373348.243934266</v>
      </c>
      <c r="D16" s="707">
        <v>13929045.176468935</v>
      </c>
      <c r="E16" s="707">
        <v>9639181.864599999</v>
      </c>
      <c r="F16" s="707">
        <v>9614887.3789981753</v>
      </c>
      <c r="G16" s="707">
        <v>16251306.838739339</v>
      </c>
      <c r="H16" s="707">
        <v>16309201.577606764</v>
      </c>
      <c r="I16" s="707">
        <v>39401246.590282783</v>
      </c>
      <c r="J16" s="707">
        <v>155265130.28780186</v>
      </c>
      <c r="K16" s="707">
        <v>165346911.84009668</v>
      </c>
      <c r="L16" s="708"/>
      <c r="M16" s="933"/>
    </row>
    <row r="17" spans="1:14" ht="12.75" x14ac:dyDescent="0.2">
      <c r="A17" s="706" t="s">
        <v>682</v>
      </c>
      <c r="B17" s="707">
        <v>134624977.43811226</v>
      </c>
      <c r="C17" s="707">
        <v>89040429.888055548</v>
      </c>
      <c r="D17" s="707">
        <v>133154121.32013087</v>
      </c>
      <c r="E17" s="707">
        <v>164027493.34915999</v>
      </c>
      <c r="F17" s="707">
        <v>154141789.48205101</v>
      </c>
      <c r="G17" s="707">
        <v>115837950.53552753</v>
      </c>
      <c r="H17" s="707">
        <v>178531635.40426666</v>
      </c>
      <c r="I17" s="707">
        <v>231308289.86436662</v>
      </c>
      <c r="J17" s="707">
        <v>157360594.96352369</v>
      </c>
      <c r="K17" s="707">
        <v>140836701.23690817</v>
      </c>
      <c r="L17" s="708"/>
      <c r="M17" s="933"/>
    </row>
    <row r="18" spans="1:14" ht="12.75" x14ac:dyDescent="0.2">
      <c r="A18" s="706" t="s">
        <v>684</v>
      </c>
      <c r="B18" s="707">
        <v>96158247.705379516</v>
      </c>
      <c r="C18" s="707">
        <v>44529728.767307192</v>
      </c>
      <c r="D18" s="707">
        <v>82028454.668843776</v>
      </c>
      <c r="E18" s="707">
        <v>112715529.84332</v>
      </c>
      <c r="F18" s="707">
        <v>104096132.55902585</v>
      </c>
      <c r="G18" s="707">
        <v>59561652.249217242</v>
      </c>
      <c r="H18" s="707">
        <v>62930067.91201254</v>
      </c>
      <c r="I18" s="707">
        <v>127616459.91505076</v>
      </c>
      <c r="J18" s="707">
        <v>100419878.43757316</v>
      </c>
      <c r="K18" s="707">
        <v>110466790.63696405</v>
      </c>
      <c r="L18" s="708"/>
      <c r="M18" s="933"/>
    </row>
    <row r="19" spans="1:14" ht="12.75" x14ac:dyDescent="0.2">
      <c r="A19" s="706" t="s">
        <v>683</v>
      </c>
      <c r="B19" s="707">
        <v>31924855.351153452</v>
      </c>
      <c r="C19" s="707">
        <v>40999369.072110027</v>
      </c>
      <c r="D19" s="707">
        <v>40902318.071357079</v>
      </c>
      <c r="E19" s="707">
        <v>65415326.179779999</v>
      </c>
      <c r="F19" s="707">
        <v>46811127.651361644</v>
      </c>
      <c r="G19" s="707">
        <v>80390266.921754465</v>
      </c>
      <c r="H19" s="707">
        <v>111945525.5520362</v>
      </c>
      <c r="I19" s="707">
        <v>165071381.3721655</v>
      </c>
      <c r="J19" s="707">
        <v>108518643.34688735</v>
      </c>
      <c r="K19" s="707">
        <v>88279382.849282295</v>
      </c>
      <c r="L19" s="708"/>
      <c r="M19" s="933"/>
    </row>
    <row r="20" spans="1:14" ht="12.75" x14ac:dyDescent="0.2">
      <c r="A20" s="706" t="s">
        <v>686</v>
      </c>
      <c r="B20" s="707">
        <v>19655540.425577022</v>
      </c>
      <c r="C20" s="707">
        <v>16388556.836441996</v>
      </c>
      <c r="D20" s="707">
        <v>15854103.314053014</v>
      </c>
      <c r="E20" s="707">
        <v>18399498.831899997</v>
      </c>
      <c r="F20" s="707">
        <v>18128058.36859753</v>
      </c>
      <c r="G20" s="707">
        <v>18306277.375074893</v>
      </c>
      <c r="H20" s="707">
        <v>18017005.49448806</v>
      </c>
      <c r="I20" s="707">
        <v>23584638.910057444</v>
      </c>
      <c r="J20" s="707">
        <v>24223192.298022892</v>
      </c>
      <c r="K20" s="707">
        <v>40005909.303507052</v>
      </c>
      <c r="L20" s="708"/>
      <c r="M20" s="933"/>
      <c r="N20" s="709"/>
    </row>
    <row r="21" spans="1:14" ht="12.75" x14ac:dyDescent="0.2">
      <c r="A21" s="706" t="s">
        <v>689</v>
      </c>
      <c r="B21" s="707">
        <v>6468618.9094042946</v>
      </c>
      <c r="C21" s="707">
        <v>5593184.9084286857</v>
      </c>
      <c r="D21" s="707">
        <v>11316086.427496459</v>
      </c>
      <c r="E21" s="707">
        <v>23651260.214620002</v>
      </c>
      <c r="F21" s="707">
        <v>15465473.703236479</v>
      </c>
      <c r="G21" s="707">
        <v>9080756.4072104357</v>
      </c>
      <c r="H21" s="707">
        <v>7019351.0208925996</v>
      </c>
      <c r="I21" s="707">
        <v>7277520.4297423838</v>
      </c>
      <c r="J21" s="707">
        <v>7442495.8230020683</v>
      </c>
      <c r="K21" s="707">
        <v>11056657.670265798</v>
      </c>
      <c r="L21" s="708"/>
      <c r="M21" s="933"/>
    </row>
    <row r="22" spans="1:14" ht="12.75" x14ac:dyDescent="0.2">
      <c r="A22" s="706" t="s">
        <v>687</v>
      </c>
      <c r="B22" s="707">
        <v>5706551.4531299993</v>
      </c>
      <c r="C22" s="707">
        <v>7269178.1679999996</v>
      </c>
      <c r="D22" s="707">
        <v>6547623.2617000006</v>
      </c>
      <c r="E22" s="707">
        <v>6231787.3898499999</v>
      </c>
      <c r="F22" s="707">
        <v>6008574.417040281</v>
      </c>
      <c r="G22" s="707">
        <v>7885246.3756776359</v>
      </c>
      <c r="H22" s="707">
        <v>7656701.8052467592</v>
      </c>
      <c r="I22" s="707">
        <v>9002161.7391905803</v>
      </c>
      <c r="J22" s="707">
        <v>7737160.4530204516</v>
      </c>
      <c r="K22" s="707">
        <v>8758022.0222891849</v>
      </c>
      <c r="L22" s="708"/>
      <c r="M22" s="933"/>
    </row>
    <row r="23" spans="1:14" ht="12.75" x14ac:dyDescent="0.2">
      <c r="A23" s="706" t="s">
        <v>690</v>
      </c>
      <c r="B23" s="707">
        <v>2888668.4778900002</v>
      </c>
      <c r="C23" s="707">
        <v>3061429.7208000002</v>
      </c>
      <c r="D23" s="707">
        <v>2926337.6958999997</v>
      </c>
      <c r="E23" s="707">
        <v>2482483.5123299998</v>
      </c>
      <c r="F23" s="707">
        <v>2314067.4608615283</v>
      </c>
      <c r="G23" s="707">
        <v>2725409.8561216169</v>
      </c>
      <c r="H23" s="707">
        <v>5179396.3332794718</v>
      </c>
      <c r="I23" s="707">
        <v>5127761.8147025798</v>
      </c>
      <c r="J23" s="707">
        <v>5353007.8559589926</v>
      </c>
      <c r="K23" s="707">
        <v>5255449.2869282132</v>
      </c>
      <c r="L23" s="708"/>
      <c r="M23" s="933"/>
    </row>
    <row r="24" spans="1:14" ht="12.75" x14ac:dyDescent="0.2">
      <c r="A24" s="706" t="s">
        <v>688</v>
      </c>
      <c r="B24" s="707">
        <v>2157369.8041699999</v>
      </c>
      <c r="C24" s="707">
        <v>2614534.5551999998</v>
      </c>
      <c r="D24" s="707">
        <v>2459545.6821000003</v>
      </c>
      <c r="E24" s="707">
        <v>2294806.98325</v>
      </c>
      <c r="F24" s="707">
        <v>2818617.4189774888</v>
      </c>
      <c r="G24" s="707">
        <v>2574450.5375817707</v>
      </c>
      <c r="H24" s="707">
        <v>3050984.6852615234</v>
      </c>
      <c r="I24" s="707">
        <v>3428563.6587596955</v>
      </c>
      <c r="J24" s="707">
        <v>3241107.332970473</v>
      </c>
      <c r="K24" s="707">
        <v>2972047.8200155683</v>
      </c>
      <c r="L24" s="708"/>
      <c r="M24" s="933"/>
    </row>
    <row r="25" spans="1:14" ht="12" customHeight="1" x14ac:dyDescent="0.2">
      <c r="A25" s="706" t="s">
        <v>691</v>
      </c>
      <c r="B25" s="707">
        <v>2232926.1892499998</v>
      </c>
      <c r="C25" s="707">
        <v>1601235.8291999998</v>
      </c>
      <c r="D25" s="707">
        <v>1953421.1561500002</v>
      </c>
      <c r="E25" s="707">
        <v>1974469.6207799998</v>
      </c>
      <c r="F25" s="707">
        <v>3326573.2081514923</v>
      </c>
      <c r="G25" s="707">
        <v>3236894.3039723476</v>
      </c>
      <c r="H25" s="707">
        <v>4304223.9769679606</v>
      </c>
      <c r="I25" s="707">
        <v>2660652.1127726398</v>
      </c>
      <c r="J25" s="707">
        <v>1562014.4240889621</v>
      </c>
      <c r="K25" s="707">
        <v>2476848.6427423134</v>
      </c>
      <c r="L25" s="708"/>
      <c r="M25" s="933"/>
      <c r="N25" s="709"/>
    </row>
    <row r="26" spans="1:14" ht="12.75" x14ac:dyDescent="0.2">
      <c r="A26" s="706" t="s">
        <v>694</v>
      </c>
      <c r="B26" s="707">
        <v>42339.869109999992</v>
      </c>
      <c r="C26" s="707">
        <v>21522.379199999999</v>
      </c>
      <c r="D26" s="707">
        <v>11714.80695</v>
      </c>
      <c r="E26" s="707">
        <v>4561.6499999999996</v>
      </c>
      <c r="F26" s="707">
        <v>98514.900000000009</v>
      </c>
      <c r="G26" s="707">
        <v>152382.32651863317</v>
      </c>
      <c r="H26" s="707">
        <v>437429.05606000003</v>
      </c>
      <c r="I26" s="707">
        <v>348567.93099999998</v>
      </c>
      <c r="J26" s="707">
        <v>285994.08658</v>
      </c>
      <c r="K26" s="707">
        <v>409447.94500000001</v>
      </c>
      <c r="L26" s="708"/>
      <c r="M26" s="933"/>
    </row>
    <row r="27" spans="1:14" ht="12.75" x14ac:dyDescent="0.2">
      <c r="A27" s="706" t="s">
        <v>692</v>
      </c>
      <c r="B27" s="707">
        <v>498347.86392999993</v>
      </c>
      <c r="C27" s="707">
        <v>108743.87999999999</v>
      </c>
      <c r="D27" s="707">
        <v>138607.74124999999</v>
      </c>
      <c r="E27" s="707">
        <v>51698.7</v>
      </c>
      <c r="F27" s="707">
        <v>796532.59656573122</v>
      </c>
      <c r="G27" s="707">
        <v>269871.92775999999</v>
      </c>
      <c r="H27" s="707">
        <v>310226.00983628561</v>
      </c>
      <c r="I27" s="707">
        <v>121680.14303237597</v>
      </c>
      <c r="J27" s="707">
        <v>187009.38300606937</v>
      </c>
      <c r="K27" s="707">
        <v>311415.66533782915</v>
      </c>
      <c r="L27" s="708"/>
      <c r="M27" s="933"/>
    </row>
    <row r="28" spans="1:14" ht="12.75" x14ac:dyDescent="0.2">
      <c r="A28" s="706" t="s">
        <v>693</v>
      </c>
      <c r="B28" s="707">
        <v>57491.882610000001</v>
      </c>
      <c r="C28" s="707">
        <v>70308</v>
      </c>
      <c r="D28" s="707">
        <v>130993.5</v>
      </c>
      <c r="E28" s="707">
        <v>70696.3</v>
      </c>
      <c r="F28" s="707">
        <v>85879.494999999995</v>
      </c>
      <c r="G28" s="707">
        <v>127894.05298755187</v>
      </c>
      <c r="H28" s="707">
        <v>162967.48003844672</v>
      </c>
      <c r="I28" s="707">
        <v>181533.05207262436</v>
      </c>
      <c r="J28" s="707">
        <v>116385.79927355776</v>
      </c>
      <c r="K28" s="707">
        <v>133134.14986679205</v>
      </c>
      <c r="L28" s="708"/>
      <c r="M28" s="933"/>
    </row>
    <row r="29" spans="1:14" ht="12.75" x14ac:dyDescent="0.2">
      <c r="A29" s="706" t="s">
        <v>695</v>
      </c>
      <c r="B29" s="707">
        <v>48702.754459999996</v>
      </c>
      <c r="C29" s="707">
        <v>34813.195199999995</v>
      </c>
      <c r="D29" s="707">
        <v>24902.6855</v>
      </c>
      <c r="E29" s="707">
        <v>31659.407620000002</v>
      </c>
      <c r="F29" s="707">
        <v>46212.574770132938</v>
      </c>
      <c r="G29" s="707">
        <v>66382.008094191769</v>
      </c>
      <c r="H29" s="707">
        <v>59627.639649930774</v>
      </c>
      <c r="I29" s="707">
        <v>180435.3183192843</v>
      </c>
      <c r="J29" s="707">
        <v>253444.2975235428</v>
      </c>
      <c r="K29" s="707">
        <v>20048.527828970004</v>
      </c>
      <c r="L29" s="708"/>
      <c r="M29" s="933"/>
    </row>
    <row r="30" spans="1:14" ht="12.75" x14ac:dyDescent="0.2">
      <c r="A30" s="710"/>
      <c r="B30" s="710"/>
      <c r="C30" s="710"/>
      <c r="D30" s="710"/>
      <c r="E30" s="710"/>
      <c r="F30" s="710"/>
      <c r="G30" s="710"/>
      <c r="H30" s="710"/>
      <c r="I30" s="710"/>
      <c r="J30" s="710"/>
      <c r="K30" s="710"/>
      <c r="L30" s="708"/>
      <c r="M30" s="933"/>
    </row>
    <row r="31" spans="1:14" ht="12.75" x14ac:dyDescent="0.2">
      <c r="A31" s="711" t="s">
        <v>0</v>
      </c>
      <c r="B31" s="160">
        <f>SUM(B5:B29)</f>
        <v>3116412354.891398</v>
      </c>
      <c r="C31" s="160">
        <f>SUM(C5:C29)</f>
        <v>2706222980.2799606</v>
      </c>
      <c r="D31" s="160">
        <f>SUM(D5:D29)</f>
        <v>3401603287.9033084</v>
      </c>
      <c r="E31" s="160">
        <f t="shared" ref="E31:J31" si="0">SUM(E5:E29)</f>
        <v>4953502860.6004276</v>
      </c>
      <c r="F31" s="160">
        <f t="shared" si="0"/>
        <v>4761418323.2587938</v>
      </c>
      <c r="G31" s="160">
        <f t="shared" si="0"/>
        <v>4261104396.3223124</v>
      </c>
      <c r="H31" s="160">
        <f t="shared" si="0"/>
        <v>6842950707.135829</v>
      </c>
      <c r="I31" s="160">
        <f t="shared" si="0"/>
        <v>11124912184.573622</v>
      </c>
      <c r="J31" s="160">
        <f t="shared" si="0"/>
        <v>7665949738.4469881</v>
      </c>
      <c r="K31" s="160">
        <f>SUM(K5:K29)</f>
        <v>8070085243.7380514</v>
      </c>
      <c r="L31" s="708"/>
      <c r="M31" s="933"/>
    </row>
    <row r="32" spans="1:14" ht="12.75" x14ac:dyDescent="0.2">
      <c r="A32" s="712"/>
      <c r="B32" s="713"/>
      <c r="C32" s="713"/>
      <c r="D32" s="713"/>
      <c r="E32" s="713"/>
      <c r="F32" s="713"/>
      <c r="G32" s="714"/>
      <c r="H32" s="714"/>
      <c r="I32" s="714"/>
      <c r="J32" s="714"/>
      <c r="K32" s="714"/>
    </row>
    <row r="33" spans="1:12" ht="82.5" customHeight="1" x14ac:dyDescent="0.2">
      <c r="A33" s="1042" t="s">
        <v>916</v>
      </c>
      <c r="B33" s="1042"/>
      <c r="C33" s="1042"/>
      <c r="D33" s="1042"/>
      <c r="E33" s="1042"/>
      <c r="F33" s="1042"/>
      <c r="G33" s="1042"/>
      <c r="H33" s="1042"/>
      <c r="I33" s="1042"/>
      <c r="J33" s="715"/>
      <c r="K33" s="710"/>
      <c r="L33" s="162"/>
    </row>
    <row r="34" spans="1:12" ht="12.75" x14ac:dyDescent="0.2">
      <c r="D34" s="716"/>
      <c r="E34" s="716"/>
      <c r="F34" s="716"/>
      <c r="G34" s="144"/>
      <c r="K34" s="160"/>
      <c r="L34" s="160"/>
    </row>
    <row r="35" spans="1:12" ht="12.75" x14ac:dyDescent="0.2">
      <c r="B35" s="717"/>
      <c r="D35" s="716"/>
      <c r="E35" s="716"/>
      <c r="F35" s="716"/>
      <c r="G35" s="144"/>
    </row>
    <row r="36" spans="1:12" ht="12.75" x14ac:dyDescent="0.2">
      <c r="D36" s="716"/>
      <c r="E36" s="716"/>
      <c r="F36" s="716"/>
      <c r="G36" s="298"/>
    </row>
    <row r="37" spans="1:12" ht="12.75" x14ac:dyDescent="0.2">
      <c r="D37" s="716"/>
      <c r="E37" s="716"/>
      <c r="F37" s="716"/>
      <c r="G37" s="144"/>
    </row>
    <row r="38" spans="1:12" ht="12.75" x14ac:dyDescent="0.2">
      <c r="D38" s="716"/>
      <c r="E38" s="716"/>
      <c r="F38" s="716"/>
      <c r="G38" s="144"/>
    </row>
    <row r="39" spans="1:12" ht="12.75" x14ac:dyDescent="0.2">
      <c r="D39" s="716"/>
      <c r="E39" s="716"/>
      <c r="F39" s="716"/>
      <c r="G39" s="144"/>
    </row>
    <row r="40" spans="1:12" ht="12.75" x14ac:dyDescent="0.2">
      <c r="D40" s="716"/>
      <c r="E40" s="716"/>
      <c r="F40" s="716"/>
      <c r="G40" s="144"/>
    </row>
    <row r="41" spans="1:12" ht="12.75" x14ac:dyDescent="0.2">
      <c r="D41" s="716"/>
      <c r="E41" s="716"/>
      <c r="F41" s="716"/>
      <c r="G41" s="144"/>
    </row>
    <row r="42" spans="1:12" ht="12.75" x14ac:dyDescent="0.2">
      <c r="B42" s="718"/>
      <c r="D42" s="716"/>
      <c r="E42" s="716"/>
      <c r="F42" s="716"/>
      <c r="G42" s="144"/>
    </row>
    <row r="43" spans="1:12" x14ac:dyDescent="0.2">
      <c r="B43" s="718"/>
    </row>
  </sheetData>
  <mergeCells count="2">
    <mergeCell ref="A2:I2"/>
    <mergeCell ref="A33:I33"/>
  </mergeCells>
  <printOptions horizontalCentered="1" verticalCentered="1"/>
  <pageMargins left="0" right="0" top="0" bottom="0" header="0.31496062992125984" footer="0.31496062992125984"/>
  <pageSetup paperSize="9" scale="62" orientation="landscape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8A99A4-803D-43AF-9335-A74D2CB40114}">
  <sheetPr>
    <tabColor rgb="FF002060"/>
  </sheetPr>
  <dimension ref="A1:S91"/>
  <sheetViews>
    <sheetView showGridLines="0" view="pageBreakPreview" zoomScaleNormal="100" zoomScaleSheetLayoutView="100" workbookViewId="0"/>
  </sheetViews>
  <sheetFormatPr baseColWidth="10" defaultColWidth="11.5703125" defaultRowHeight="12" x14ac:dyDescent="0.2"/>
  <cols>
    <col min="1" max="1" width="20.7109375" style="3" customWidth="1"/>
    <col min="2" max="4" width="15.7109375" style="742" customWidth="1"/>
    <col min="5" max="5" width="15.7109375" style="3" customWidth="1"/>
    <col min="6" max="7" width="15.7109375" style="719" customWidth="1"/>
    <col min="8" max="11" width="15.7109375" style="3" customWidth="1"/>
    <col min="12" max="12" width="4.140625" style="3" customWidth="1"/>
    <col min="13" max="13" width="12.28515625" style="3" bestFit="1" customWidth="1"/>
    <col min="14" max="16" width="11.5703125" style="3"/>
    <col min="17" max="18" width="0" style="3" hidden="1" customWidth="1"/>
    <col min="19" max="16384" width="11.5703125" style="3"/>
  </cols>
  <sheetData>
    <row r="1" spans="1:15" ht="12.75" x14ac:dyDescent="0.2">
      <c r="A1" s="129" t="s">
        <v>696</v>
      </c>
      <c r="B1" s="144"/>
      <c r="C1" s="144"/>
      <c r="D1" s="144"/>
    </row>
    <row r="2" spans="1:15" ht="31.5" customHeight="1" x14ac:dyDescent="0.25">
      <c r="A2" s="1043" t="s">
        <v>697</v>
      </c>
      <c r="B2" s="1043"/>
      <c r="C2" s="1043"/>
      <c r="D2" s="1043"/>
      <c r="E2" s="1043"/>
      <c r="F2" s="1043"/>
      <c r="G2" s="1043"/>
      <c r="H2" s="1043"/>
      <c r="I2" s="1043"/>
      <c r="J2" s="720"/>
    </row>
    <row r="3" spans="1:15" ht="12.75" x14ac:dyDescent="0.2">
      <c r="A3" s="162"/>
      <c r="B3" s="144"/>
      <c r="C3" s="144"/>
      <c r="D3" s="144"/>
      <c r="F3" s="721"/>
      <c r="G3" s="721"/>
      <c r="I3" s="149"/>
      <c r="J3" s="149"/>
      <c r="K3" s="722"/>
    </row>
    <row r="4" spans="1:15" ht="13.5" thickBot="1" x14ac:dyDescent="0.25">
      <c r="A4" s="703" t="s">
        <v>669</v>
      </c>
      <c r="B4" s="704">
        <v>2015</v>
      </c>
      <c r="C4" s="704">
        <v>2016</v>
      </c>
      <c r="D4" s="704">
        <v>2017</v>
      </c>
      <c r="E4" s="704">
        <v>2018</v>
      </c>
      <c r="F4" s="704">
        <v>2019</v>
      </c>
      <c r="G4" s="704">
        <v>2020</v>
      </c>
      <c r="H4" s="704">
        <v>2021</v>
      </c>
      <c r="I4" s="704">
        <v>2022</v>
      </c>
      <c r="J4" s="704">
        <v>2023</v>
      </c>
      <c r="K4" s="704" t="s">
        <v>670</v>
      </c>
      <c r="L4" s="722"/>
      <c r="O4" s="723"/>
    </row>
    <row r="5" spans="1:15" ht="13.5" thickBot="1" x14ac:dyDescent="0.25">
      <c r="A5" s="724" t="s">
        <v>698</v>
      </c>
      <c r="B5" s="725">
        <f t="shared" ref="B5:K5" si="0">SUM(B6:B30)</f>
        <v>2349928988.7899995</v>
      </c>
      <c r="C5" s="725">
        <f t="shared" si="0"/>
        <v>1539174853.1899998</v>
      </c>
      <c r="D5" s="725">
        <f t="shared" si="0"/>
        <v>1890777102.5600004</v>
      </c>
      <c r="E5" s="725">
        <f t="shared" si="0"/>
        <v>3185578835.4300003</v>
      </c>
      <c r="F5" s="725">
        <f t="shared" si="0"/>
        <v>2927116454.2500005</v>
      </c>
      <c r="G5" s="725">
        <f t="shared" si="0"/>
        <v>2648430124.3700004</v>
      </c>
      <c r="H5" s="725">
        <f>SUM(H6:H30)</f>
        <v>2981711958.4000006</v>
      </c>
      <c r="I5" s="725">
        <f t="shared" si="0"/>
        <v>7875150511.4099979</v>
      </c>
      <c r="J5" s="725">
        <f t="shared" si="0"/>
        <v>5253597349.9700003</v>
      </c>
      <c r="K5" s="725">
        <f t="shared" si="0"/>
        <v>5579381144.249999</v>
      </c>
      <c r="L5" s="707"/>
      <c r="O5" s="723"/>
    </row>
    <row r="6" spans="1:15" ht="12.75" x14ac:dyDescent="0.2">
      <c r="A6" s="706" t="s">
        <v>671</v>
      </c>
      <c r="B6" s="707">
        <v>415256250.88999999</v>
      </c>
      <c r="C6" s="707">
        <v>313663812.89999998</v>
      </c>
      <c r="D6" s="707">
        <v>494474963.68000001</v>
      </c>
      <c r="E6" s="707">
        <v>1085384780.1799998</v>
      </c>
      <c r="F6" s="707">
        <v>1031284773.38</v>
      </c>
      <c r="G6" s="707">
        <v>762972221.68000007</v>
      </c>
      <c r="H6" s="707">
        <v>848977061.24000001</v>
      </c>
      <c r="I6" s="707">
        <v>2086366169.0300002</v>
      </c>
      <c r="J6" s="707">
        <v>1405742153.3800001</v>
      </c>
      <c r="K6" s="707">
        <v>1225744176.8799999</v>
      </c>
      <c r="L6" s="726"/>
      <c r="M6" s="709"/>
      <c r="O6" s="723"/>
    </row>
    <row r="7" spans="1:15" ht="12.75" x14ac:dyDescent="0.2">
      <c r="A7" s="706" t="s">
        <v>672</v>
      </c>
      <c r="B7" s="707">
        <v>356823875.94999999</v>
      </c>
      <c r="C7" s="707">
        <v>21985207.27</v>
      </c>
      <c r="D7" s="707">
        <v>258608519.87</v>
      </c>
      <c r="E7" s="707">
        <v>531759344.56</v>
      </c>
      <c r="F7" s="707">
        <v>409620300.06999999</v>
      </c>
      <c r="G7" s="707">
        <v>248719168.84999999</v>
      </c>
      <c r="H7" s="707">
        <v>215808290.16999999</v>
      </c>
      <c r="I7" s="707">
        <v>1118649480.3899999</v>
      </c>
      <c r="J7" s="707">
        <v>858603333.44000006</v>
      </c>
      <c r="K7" s="707">
        <v>954970474.49000001</v>
      </c>
      <c r="L7" s="726"/>
      <c r="M7" s="709"/>
      <c r="O7" s="723"/>
    </row>
    <row r="8" spans="1:15" ht="12.75" x14ac:dyDescent="0.2">
      <c r="A8" s="706" t="s">
        <v>676</v>
      </c>
      <c r="B8" s="707">
        <v>233544864.59999999</v>
      </c>
      <c r="C8" s="707">
        <v>189395284.74000001</v>
      </c>
      <c r="D8" s="707">
        <v>87391273.040000007</v>
      </c>
      <c r="E8" s="707">
        <v>162314150.38</v>
      </c>
      <c r="F8" s="707">
        <v>193952100.26999998</v>
      </c>
      <c r="G8" s="707">
        <v>179542675.66</v>
      </c>
      <c r="H8" s="707">
        <v>244039268.53999999</v>
      </c>
      <c r="I8" s="707">
        <v>573944871.75</v>
      </c>
      <c r="J8" s="707">
        <v>282174535.94999999</v>
      </c>
      <c r="K8" s="707">
        <v>662778565.46000004</v>
      </c>
      <c r="L8" s="726"/>
      <c r="M8" s="709"/>
      <c r="O8" s="723"/>
    </row>
    <row r="9" spans="1:15" s="149" customFormat="1" ht="12.75" x14ac:dyDescent="0.2">
      <c r="A9" s="706" t="s">
        <v>673</v>
      </c>
      <c r="B9" s="707">
        <v>126136074.55</v>
      </c>
      <c r="C9" s="707">
        <v>56638874.040000007</v>
      </c>
      <c r="D9" s="707">
        <v>93245662.599999994</v>
      </c>
      <c r="E9" s="707">
        <v>166903539.21000001</v>
      </c>
      <c r="F9" s="707">
        <v>99776063.209999993</v>
      </c>
      <c r="G9" s="707">
        <v>177605902.91</v>
      </c>
      <c r="H9" s="707">
        <v>260483616.35999998</v>
      </c>
      <c r="I9" s="707">
        <v>827667762.97000003</v>
      </c>
      <c r="J9" s="707">
        <v>707485634.02999997</v>
      </c>
      <c r="K9" s="707">
        <v>644009684.25</v>
      </c>
      <c r="L9" s="726"/>
      <c r="M9" s="961"/>
      <c r="O9" s="723"/>
    </row>
    <row r="10" spans="1:15" ht="12.75" x14ac:dyDescent="0.2">
      <c r="A10" s="706" t="s">
        <v>674</v>
      </c>
      <c r="B10" s="707">
        <v>205679752.31</v>
      </c>
      <c r="C10" s="707">
        <v>177659542.19</v>
      </c>
      <c r="D10" s="707">
        <v>94715680.090000004</v>
      </c>
      <c r="E10" s="707">
        <v>166692977.56</v>
      </c>
      <c r="F10" s="707">
        <v>219003987.89000002</v>
      </c>
      <c r="G10" s="707">
        <v>341034251.15999997</v>
      </c>
      <c r="H10" s="707">
        <v>387924184.31999999</v>
      </c>
      <c r="I10" s="707">
        <v>840677621.75999999</v>
      </c>
      <c r="J10" s="707">
        <v>437310674.51999998</v>
      </c>
      <c r="K10" s="707">
        <v>526678580.03999996</v>
      </c>
      <c r="L10" s="726"/>
      <c r="M10" s="709"/>
      <c r="O10" s="723"/>
    </row>
    <row r="11" spans="1:15" ht="12.75" x14ac:dyDescent="0.2">
      <c r="A11" s="706" t="s">
        <v>675</v>
      </c>
      <c r="B11" s="707">
        <v>137066946.16</v>
      </c>
      <c r="C11" s="707">
        <v>49043314.479999997</v>
      </c>
      <c r="D11" s="707">
        <v>81305449.939999998</v>
      </c>
      <c r="E11" s="707">
        <v>211561342.28</v>
      </c>
      <c r="F11" s="707">
        <v>227958678.31</v>
      </c>
      <c r="G11" s="707">
        <v>221747391.53</v>
      </c>
      <c r="H11" s="707">
        <v>239167040.05000001</v>
      </c>
      <c r="I11" s="707">
        <v>519763813.03999996</v>
      </c>
      <c r="J11" s="707">
        <v>232575250.80000001</v>
      </c>
      <c r="K11" s="707">
        <v>369214305.48000002</v>
      </c>
      <c r="L11" s="726"/>
      <c r="M11" s="709"/>
      <c r="O11" s="723"/>
    </row>
    <row r="12" spans="1:15" ht="12.75" x14ac:dyDescent="0.2">
      <c r="A12" s="706" t="s">
        <v>677</v>
      </c>
      <c r="B12" s="707">
        <v>288802646.45999998</v>
      </c>
      <c r="C12" s="707">
        <v>253360992.87</v>
      </c>
      <c r="D12" s="707">
        <v>254956497.04999998</v>
      </c>
      <c r="E12" s="707">
        <v>259096897.83000001</v>
      </c>
      <c r="F12" s="707">
        <v>223779154.97999999</v>
      </c>
      <c r="G12" s="707">
        <v>173015567.05000001</v>
      </c>
      <c r="H12" s="707">
        <v>208172795.79999998</v>
      </c>
      <c r="I12" s="707">
        <v>300867695.25999999</v>
      </c>
      <c r="J12" s="707">
        <v>227526375.13</v>
      </c>
      <c r="K12" s="707">
        <v>222786909.44999999</v>
      </c>
      <c r="L12" s="726"/>
      <c r="M12" s="709"/>
      <c r="O12" s="723"/>
    </row>
    <row r="13" spans="1:15" ht="12.75" x14ac:dyDescent="0.2">
      <c r="A13" s="706" t="s">
        <v>681</v>
      </c>
      <c r="B13" s="707">
        <v>136941189.25</v>
      </c>
      <c r="C13" s="707">
        <v>87174903.689999998</v>
      </c>
      <c r="D13" s="707">
        <v>91418285.570000008</v>
      </c>
      <c r="E13" s="707">
        <v>91765736.769999996</v>
      </c>
      <c r="F13" s="707">
        <v>67626909.479999989</v>
      </c>
      <c r="G13" s="707">
        <v>104601597.10000001</v>
      </c>
      <c r="H13" s="707">
        <v>78994142.25</v>
      </c>
      <c r="I13" s="707">
        <v>293937779.37</v>
      </c>
      <c r="J13" s="707">
        <v>220979712.68000001</v>
      </c>
      <c r="K13" s="707">
        <v>187059281.72</v>
      </c>
      <c r="L13" s="726"/>
      <c r="M13" s="709"/>
      <c r="O13" s="723"/>
    </row>
    <row r="14" spans="1:15" ht="12.75" x14ac:dyDescent="0.2">
      <c r="A14" s="706" t="s">
        <v>678</v>
      </c>
      <c r="B14" s="707">
        <v>659.47</v>
      </c>
      <c r="C14" s="707">
        <v>3207066.32</v>
      </c>
      <c r="D14" s="707">
        <v>16469485.630000001</v>
      </c>
      <c r="E14" s="707">
        <v>11708222.23</v>
      </c>
      <c r="F14" s="707">
        <v>12646510.309999999</v>
      </c>
      <c r="G14" s="707">
        <v>17097515.369999997</v>
      </c>
      <c r="H14" s="707">
        <v>5899825.0999999996</v>
      </c>
      <c r="I14" s="707">
        <v>316473680.74000001</v>
      </c>
      <c r="J14" s="707">
        <v>119689152</v>
      </c>
      <c r="K14" s="707">
        <v>158176840.80000001</v>
      </c>
      <c r="L14" s="726"/>
      <c r="M14" s="709"/>
      <c r="O14" s="723"/>
    </row>
    <row r="15" spans="1:15" ht="12.75" x14ac:dyDescent="0.2">
      <c r="A15" s="706" t="s">
        <v>685</v>
      </c>
      <c r="B15" s="707">
        <v>1851.9</v>
      </c>
      <c r="C15" s="707">
        <v>31623008.73</v>
      </c>
      <c r="D15" s="707">
        <v>5204824.2</v>
      </c>
      <c r="E15" s="707">
        <v>697580.33000000007</v>
      </c>
      <c r="F15" s="707">
        <v>818638.28</v>
      </c>
      <c r="G15" s="707">
        <v>6200096.8000000007</v>
      </c>
      <c r="H15" s="707">
        <v>5767676.9800000004</v>
      </c>
      <c r="I15" s="707">
        <v>30381196.900000002</v>
      </c>
      <c r="J15" s="707">
        <v>144050915.21000001</v>
      </c>
      <c r="K15" s="707">
        <v>155764108.38999999</v>
      </c>
      <c r="L15" s="726"/>
      <c r="M15" s="709"/>
      <c r="O15" s="723"/>
    </row>
    <row r="16" spans="1:15" ht="12.75" x14ac:dyDescent="0.2">
      <c r="A16" s="706" t="s">
        <v>679</v>
      </c>
      <c r="B16" s="707">
        <v>299686816.41999996</v>
      </c>
      <c r="C16" s="707">
        <v>259240025.05000001</v>
      </c>
      <c r="D16" s="707">
        <v>213290981.33000001</v>
      </c>
      <c r="E16" s="707">
        <v>137435110.44999999</v>
      </c>
      <c r="F16" s="707">
        <v>129640244.66</v>
      </c>
      <c r="G16" s="707">
        <v>219039733.00999999</v>
      </c>
      <c r="H16" s="707">
        <v>274907427.99000001</v>
      </c>
      <c r="I16" s="707">
        <v>299908188.65999997</v>
      </c>
      <c r="J16" s="707">
        <v>168617298.00999999</v>
      </c>
      <c r="K16" s="707">
        <v>145622747.08000001</v>
      </c>
      <c r="L16" s="726"/>
      <c r="M16" s="709"/>
      <c r="O16" s="723"/>
    </row>
    <row r="17" spans="1:15" ht="12.75" x14ac:dyDescent="0.2">
      <c r="A17" s="706" t="s">
        <v>680</v>
      </c>
      <c r="B17" s="707">
        <v>15536481.15</v>
      </c>
      <c r="C17" s="707">
        <v>25434253.299999997</v>
      </c>
      <c r="D17" s="707">
        <v>62385858.5</v>
      </c>
      <c r="E17" s="707">
        <v>138938998.34999999</v>
      </c>
      <c r="F17" s="707">
        <v>106827611.59</v>
      </c>
      <c r="G17" s="707">
        <v>34468898.82</v>
      </c>
      <c r="H17" s="707">
        <v>53934215.049999997</v>
      </c>
      <c r="I17" s="707">
        <v>306762241.19</v>
      </c>
      <c r="J17" s="707">
        <v>209960498.38</v>
      </c>
      <c r="K17" s="707">
        <v>133376360.53999999</v>
      </c>
      <c r="L17" s="726"/>
      <c r="M17" s="709"/>
      <c r="O17" s="723"/>
    </row>
    <row r="18" spans="1:15" ht="12.75" x14ac:dyDescent="0.2">
      <c r="A18" s="706" t="s">
        <v>682</v>
      </c>
      <c r="B18" s="707">
        <v>75878391.219999999</v>
      </c>
      <c r="C18" s="707">
        <v>41111915.07</v>
      </c>
      <c r="D18" s="707">
        <v>75575204.480000004</v>
      </c>
      <c r="E18" s="707">
        <v>101580341.20999999</v>
      </c>
      <c r="F18" s="707">
        <v>105260682.23999999</v>
      </c>
      <c r="G18" s="707">
        <v>71001110.250000015</v>
      </c>
      <c r="H18" s="707">
        <v>64887353.600000001</v>
      </c>
      <c r="I18" s="707">
        <v>156343275.24000001</v>
      </c>
      <c r="J18" s="707">
        <v>97063111.160000011</v>
      </c>
      <c r="K18" s="707">
        <v>61952658.939999998</v>
      </c>
      <c r="L18" s="726"/>
      <c r="M18" s="709"/>
      <c r="O18" s="723"/>
    </row>
    <row r="19" spans="1:15" ht="12.75" x14ac:dyDescent="0.2">
      <c r="A19" s="706" t="s">
        <v>684</v>
      </c>
      <c r="B19" s="707">
        <v>45275011.489999995</v>
      </c>
      <c r="C19" s="707">
        <v>12959532.629999999</v>
      </c>
      <c r="D19" s="707">
        <v>44307510.899999999</v>
      </c>
      <c r="E19" s="707">
        <v>69258149.189999998</v>
      </c>
      <c r="F19" s="707">
        <v>65758505.040000007</v>
      </c>
      <c r="G19" s="707">
        <v>28264960.719999999</v>
      </c>
      <c r="H19" s="707">
        <v>13171974</v>
      </c>
      <c r="I19" s="707">
        <v>69778242.989999995</v>
      </c>
      <c r="J19" s="707">
        <v>54159557.520000003</v>
      </c>
      <c r="K19" s="707">
        <v>55804370.649999999</v>
      </c>
      <c r="L19" s="726"/>
      <c r="M19" s="709"/>
      <c r="O19" s="723"/>
    </row>
    <row r="20" spans="1:15" ht="12.75" x14ac:dyDescent="0.2">
      <c r="A20" s="706" t="s">
        <v>683</v>
      </c>
      <c r="B20" s="707">
        <v>9649463.5899999999</v>
      </c>
      <c r="C20" s="707">
        <v>15023096.52</v>
      </c>
      <c r="D20" s="707">
        <v>10813574.67</v>
      </c>
      <c r="E20" s="707">
        <v>32699667.59</v>
      </c>
      <c r="F20" s="707">
        <v>20710318.760000002</v>
      </c>
      <c r="G20" s="707">
        <v>54078141.359999999</v>
      </c>
      <c r="H20" s="707">
        <v>71708375.75</v>
      </c>
      <c r="I20" s="707">
        <v>122562005.59999999</v>
      </c>
      <c r="J20" s="707">
        <v>76054465.530000001</v>
      </c>
      <c r="K20" s="707">
        <v>51744513.920000002</v>
      </c>
      <c r="L20" s="726"/>
      <c r="M20" s="709"/>
      <c r="O20" s="723"/>
    </row>
    <row r="21" spans="1:15" ht="12.75" x14ac:dyDescent="0.2">
      <c r="A21" s="706" t="s">
        <v>686</v>
      </c>
      <c r="B21" s="707">
        <v>1919372.6</v>
      </c>
      <c r="C21" s="707">
        <v>95516.83</v>
      </c>
      <c r="D21" s="707">
        <v>980189.5</v>
      </c>
      <c r="E21" s="707">
        <v>2789100.56</v>
      </c>
      <c r="F21" s="707">
        <v>2264132.0499999998</v>
      </c>
      <c r="G21" s="707">
        <v>3445190.3499999996</v>
      </c>
      <c r="H21" s="707">
        <v>2202516.15</v>
      </c>
      <c r="I21" s="707">
        <v>4975895.87</v>
      </c>
      <c r="J21" s="707">
        <v>5854078.3899999997</v>
      </c>
      <c r="K21" s="707">
        <v>17189252.609999999</v>
      </c>
      <c r="L21" s="726"/>
      <c r="M21" s="709"/>
      <c r="O21" s="723"/>
    </row>
    <row r="22" spans="1:15" ht="12.75" x14ac:dyDescent="0.2">
      <c r="A22" s="706" t="s">
        <v>687</v>
      </c>
      <c r="B22" s="707">
        <v>99562.389999999985</v>
      </c>
      <c r="C22" s="707">
        <v>582873.76</v>
      </c>
      <c r="D22" s="707">
        <v>884570.42999999993</v>
      </c>
      <c r="E22" s="707">
        <v>1462575.0499999998</v>
      </c>
      <c r="F22" s="707">
        <v>1546136.0499999998</v>
      </c>
      <c r="G22" s="707">
        <v>2197856.73</v>
      </c>
      <c r="H22" s="707">
        <v>3792919.78</v>
      </c>
      <c r="I22" s="707">
        <v>4454728.49</v>
      </c>
      <c r="J22" s="707">
        <v>4016114.62</v>
      </c>
      <c r="K22" s="707">
        <v>5118104.57</v>
      </c>
      <c r="L22" s="726"/>
      <c r="M22" s="709"/>
    </row>
    <row r="23" spans="1:15" ht="12.75" x14ac:dyDescent="0.2">
      <c r="A23" s="706" t="s">
        <v>688</v>
      </c>
      <c r="B23" s="707">
        <v>806841.22</v>
      </c>
      <c r="C23" s="707">
        <v>943407.78</v>
      </c>
      <c r="D23" s="707">
        <v>1055998.03</v>
      </c>
      <c r="E23" s="707">
        <v>1077439.94</v>
      </c>
      <c r="F23" s="707">
        <v>1062264.6599999999</v>
      </c>
      <c r="G23" s="707">
        <v>999648.52</v>
      </c>
      <c r="H23" s="707">
        <v>657888.72</v>
      </c>
      <c r="I23" s="707">
        <v>1438632.1600000001</v>
      </c>
      <c r="J23" s="707">
        <v>1471791.25</v>
      </c>
      <c r="K23" s="707">
        <v>1366103.3399999999</v>
      </c>
      <c r="L23" s="726"/>
      <c r="M23" s="709"/>
    </row>
    <row r="24" spans="1:15" ht="12.75" x14ac:dyDescent="0.2">
      <c r="A24" s="706" t="s">
        <v>690</v>
      </c>
      <c r="B24" s="707">
        <v>1429.08</v>
      </c>
      <c r="C24" s="707">
        <v>4315.1399999999994</v>
      </c>
      <c r="D24" s="707">
        <v>6720.92</v>
      </c>
      <c r="E24" s="707">
        <v>5439.07</v>
      </c>
      <c r="F24" s="707">
        <v>2607.8199999999997</v>
      </c>
      <c r="G24" s="707">
        <v>1950.37</v>
      </c>
      <c r="H24" s="707">
        <v>10425.67</v>
      </c>
      <c r="I24" s="707">
        <v>20996.690000000002</v>
      </c>
      <c r="J24" s="707">
        <v>15132.73</v>
      </c>
      <c r="K24" s="707">
        <v>12134.76</v>
      </c>
      <c r="L24" s="726"/>
      <c r="M24" s="709"/>
    </row>
    <row r="25" spans="1:15" ht="12.75" x14ac:dyDescent="0.2">
      <c r="A25" s="706" t="s">
        <v>689</v>
      </c>
      <c r="B25" s="707">
        <v>805950.03</v>
      </c>
      <c r="C25" s="707">
        <v>22759.97</v>
      </c>
      <c r="D25" s="707">
        <v>3631134.7199999997</v>
      </c>
      <c r="E25" s="707">
        <v>12422326.800000001</v>
      </c>
      <c r="F25" s="707">
        <v>7546069.5999999996</v>
      </c>
      <c r="G25" s="707">
        <v>2381333.91</v>
      </c>
      <c r="H25" s="707">
        <v>1161645</v>
      </c>
      <c r="I25" s="707">
        <v>4263.3999999999996</v>
      </c>
      <c r="J25" s="707">
        <v>3831.15</v>
      </c>
      <c r="K25" s="707">
        <v>6851.03</v>
      </c>
      <c r="L25" s="726"/>
      <c r="M25" s="709"/>
    </row>
    <row r="26" spans="1:15" ht="12.75" x14ac:dyDescent="0.2">
      <c r="A26" s="706" t="s">
        <v>692</v>
      </c>
      <c r="B26" s="707">
        <v>0</v>
      </c>
      <c r="C26" s="707">
        <v>0</v>
      </c>
      <c r="D26" s="707">
        <v>0</v>
      </c>
      <c r="E26" s="707">
        <v>0</v>
      </c>
      <c r="F26" s="707">
        <v>0</v>
      </c>
      <c r="G26" s="707">
        <v>554.11</v>
      </c>
      <c r="H26" s="707">
        <v>534.77</v>
      </c>
      <c r="I26" s="707">
        <v>496.5</v>
      </c>
      <c r="J26" s="707">
        <v>449.83000000000004</v>
      </c>
      <c r="K26" s="707">
        <v>2265.3199999999997</v>
      </c>
      <c r="L26" s="726"/>
      <c r="M26" s="709"/>
    </row>
    <row r="27" spans="1:15" ht="12.75" x14ac:dyDescent="0.2">
      <c r="A27" s="706" t="s">
        <v>695</v>
      </c>
      <c r="B27" s="707">
        <v>15468.939999999999</v>
      </c>
      <c r="C27" s="707">
        <v>5134.92</v>
      </c>
      <c r="D27" s="707">
        <v>8256.16</v>
      </c>
      <c r="E27" s="707">
        <v>2401.39</v>
      </c>
      <c r="F27" s="707">
        <v>4502.2299999999996</v>
      </c>
      <c r="G27" s="707">
        <v>10984.09</v>
      </c>
      <c r="H27" s="707">
        <v>40343.879999999997</v>
      </c>
      <c r="I27" s="707">
        <v>166297.10999999999</v>
      </c>
      <c r="J27" s="707">
        <v>242359.6</v>
      </c>
      <c r="K27" s="707">
        <v>1081.55</v>
      </c>
      <c r="L27" s="726"/>
      <c r="M27" s="709"/>
    </row>
    <row r="28" spans="1:15" ht="12.75" x14ac:dyDescent="0.2">
      <c r="A28" s="706" t="s">
        <v>693</v>
      </c>
      <c r="B28" s="707">
        <v>0</v>
      </c>
      <c r="C28" s="707">
        <v>0</v>
      </c>
      <c r="D28" s="707">
        <v>46461.25</v>
      </c>
      <c r="E28" s="707">
        <v>22714.5</v>
      </c>
      <c r="F28" s="707">
        <v>26256.42</v>
      </c>
      <c r="G28" s="707">
        <v>1116.05</v>
      </c>
      <c r="H28" s="707">
        <v>2371</v>
      </c>
      <c r="I28" s="707">
        <v>4407.67</v>
      </c>
      <c r="J28" s="707">
        <v>19.829999999999998</v>
      </c>
      <c r="K28" s="707">
        <v>684.75</v>
      </c>
      <c r="L28" s="726"/>
      <c r="M28" s="709"/>
    </row>
    <row r="29" spans="1:15" ht="12.75" x14ac:dyDescent="0.2">
      <c r="A29" s="706" t="s">
        <v>694</v>
      </c>
      <c r="B29" s="707">
        <v>0</v>
      </c>
      <c r="C29" s="707">
        <v>0</v>
      </c>
      <c r="D29" s="707">
        <v>0</v>
      </c>
      <c r="E29" s="707">
        <v>0</v>
      </c>
      <c r="F29" s="707">
        <v>0</v>
      </c>
      <c r="G29" s="707">
        <v>204.17</v>
      </c>
      <c r="H29" s="707">
        <v>0</v>
      </c>
      <c r="I29" s="707">
        <v>323.17</v>
      </c>
      <c r="J29" s="707">
        <v>343.12</v>
      </c>
      <c r="K29" s="707">
        <v>646.11</v>
      </c>
      <c r="L29" s="726"/>
      <c r="M29" s="709"/>
    </row>
    <row r="30" spans="1:15" ht="13.5" thickBot="1" x14ac:dyDescent="0.25">
      <c r="A30" s="706" t="s">
        <v>691</v>
      </c>
      <c r="B30" s="707">
        <v>89.12</v>
      </c>
      <c r="C30" s="707">
        <v>14.989999999999998</v>
      </c>
      <c r="D30" s="707">
        <v>0</v>
      </c>
      <c r="E30" s="707">
        <v>0</v>
      </c>
      <c r="F30" s="707">
        <v>6.9499999999999993</v>
      </c>
      <c r="G30" s="707">
        <v>2053.8000000000002</v>
      </c>
      <c r="H30" s="707">
        <v>66.23</v>
      </c>
      <c r="I30" s="707">
        <v>445.46000000000004</v>
      </c>
      <c r="J30" s="707">
        <v>561.71</v>
      </c>
      <c r="K30" s="707">
        <v>442.12</v>
      </c>
      <c r="L30" s="726"/>
      <c r="M30" s="709"/>
    </row>
    <row r="31" spans="1:15" ht="13.5" thickBot="1" x14ac:dyDescent="0.25">
      <c r="A31" s="727" t="s">
        <v>708</v>
      </c>
      <c r="B31" s="725">
        <v>553777398.73000002</v>
      </c>
      <c r="C31" s="725">
        <v>921294433.60999978</v>
      </c>
      <c r="D31" s="725">
        <v>1294129001.8199999</v>
      </c>
      <c r="E31" s="725">
        <v>1551829060.0399992</v>
      </c>
      <c r="F31" s="725">
        <v>1595669572.1800001</v>
      </c>
      <c r="G31" s="725">
        <v>1347757603.0999999</v>
      </c>
      <c r="H31" s="725">
        <v>3567002137.6800003</v>
      </c>
      <c r="I31" s="725">
        <v>2953700136.9900002</v>
      </c>
      <c r="J31" s="725">
        <f>SUM(J32:J56)</f>
        <v>2130246987.0900002</v>
      </c>
      <c r="K31" s="725">
        <f>SUM(K32:K56)</f>
        <v>2186965544.8499994</v>
      </c>
      <c r="L31" s="722"/>
    </row>
    <row r="32" spans="1:15" ht="12.75" x14ac:dyDescent="0.2">
      <c r="A32" s="162" t="s">
        <v>676</v>
      </c>
      <c r="B32" s="144">
        <v>52833395.039999992</v>
      </c>
      <c r="C32" s="144">
        <v>32647279.890000004</v>
      </c>
      <c r="D32" s="734">
        <v>37020008.899999991</v>
      </c>
      <c r="E32" s="734">
        <v>51038111.769999996</v>
      </c>
      <c r="F32" s="734">
        <v>58885164.350000001</v>
      </c>
      <c r="G32" s="729">
        <v>53879644.410000004</v>
      </c>
      <c r="H32" s="707">
        <v>164896294.55999997</v>
      </c>
      <c r="I32" s="707">
        <v>192432520.05000001</v>
      </c>
      <c r="J32" s="707">
        <v>325576214.03999996</v>
      </c>
      <c r="K32" s="707">
        <v>359482800.31999999</v>
      </c>
      <c r="L32" s="722"/>
      <c r="M32" s="709"/>
    </row>
    <row r="33" spans="1:19" ht="15" x14ac:dyDescent="0.25">
      <c r="A33" s="162" t="s">
        <v>671</v>
      </c>
      <c r="B33" s="144">
        <v>3782788.7499999995</v>
      </c>
      <c r="C33" s="144">
        <v>67873027.98999998</v>
      </c>
      <c r="D33" s="734">
        <v>253105686.56999993</v>
      </c>
      <c r="E33" s="734">
        <v>436969243.44</v>
      </c>
      <c r="F33" s="734">
        <v>289108548.65000015</v>
      </c>
      <c r="G33" s="729">
        <v>141873742.14999998</v>
      </c>
      <c r="H33" s="707">
        <v>619563981.90999985</v>
      </c>
      <c r="I33" s="707">
        <v>798463349.86999965</v>
      </c>
      <c r="J33" s="707">
        <v>356204712.31</v>
      </c>
      <c r="K33" s="707">
        <v>331287142.3499999</v>
      </c>
      <c r="L33" s="730"/>
      <c r="M33" s="707"/>
      <c r="N33" s="707"/>
    </row>
    <row r="34" spans="1:19" ht="15" x14ac:dyDescent="0.25">
      <c r="A34" s="162" t="s">
        <v>678</v>
      </c>
      <c r="B34" s="144">
        <v>1972237.6700000004</v>
      </c>
      <c r="C34" s="144">
        <v>97602573.129999995</v>
      </c>
      <c r="D34" s="734">
        <v>299021879.33999974</v>
      </c>
      <c r="E34" s="734">
        <v>262400716.7299999</v>
      </c>
      <c r="F34" s="734">
        <v>205180204.41</v>
      </c>
      <c r="G34" s="729">
        <v>224292334.49999985</v>
      </c>
      <c r="H34" s="707">
        <v>381879177.25999993</v>
      </c>
      <c r="I34" s="707">
        <v>255627741.18999994</v>
      </c>
      <c r="J34" s="707">
        <v>356088789.54000002</v>
      </c>
      <c r="K34" s="707">
        <v>317357742.94</v>
      </c>
      <c r="L34" s="731"/>
      <c r="M34" s="707"/>
      <c r="N34" s="707"/>
      <c r="O34" s="723"/>
      <c r="P34" s="723"/>
    </row>
    <row r="35" spans="1:19" s="149" customFormat="1" ht="15" x14ac:dyDescent="0.25">
      <c r="A35" s="962" t="s">
        <v>673</v>
      </c>
      <c r="B35" s="707">
        <v>12965138.059999999</v>
      </c>
      <c r="C35" s="707">
        <v>10621980.539999999</v>
      </c>
      <c r="D35" s="729">
        <v>21840925.919999998</v>
      </c>
      <c r="E35" s="729">
        <v>13181073.239999998</v>
      </c>
      <c r="F35" s="729">
        <v>29300948.289999999</v>
      </c>
      <c r="G35" s="729">
        <v>51528132.049999997</v>
      </c>
      <c r="H35" s="707">
        <v>272944531.11000001</v>
      </c>
      <c r="I35" s="707">
        <v>467162152.86000001</v>
      </c>
      <c r="J35" s="707">
        <v>246166941.66000003</v>
      </c>
      <c r="K35" s="707">
        <v>220533003.36000001</v>
      </c>
      <c r="L35" s="731"/>
    </row>
    <row r="36" spans="1:19" ht="15" x14ac:dyDescent="0.25">
      <c r="A36" s="162" t="s">
        <v>674</v>
      </c>
      <c r="B36" s="144">
        <v>49870293.899999999</v>
      </c>
      <c r="C36" s="144">
        <v>31987064.440000001</v>
      </c>
      <c r="D36" s="734">
        <v>34847381.639999993</v>
      </c>
      <c r="E36" s="734">
        <v>50731251.229999997</v>
      </c>
      <c r="F36" s="734">
        <v>70440473.929999992</v>
      </c>
      <c r="G36" s="729">
        <v>85386663.370000005</v>
      </c>
      <c r="H36" s="707">
        <v>246399825.99999994</v>
      </c>
      <c r="I36" s="707">
        <v>303369010.94</v>
      </c>
      <c r="J36" s="707">
        <v>155604803.37</v>
      </c>
      <c r="K36" s="707">
        <v>212009650.88</v>
      </c>
      <c r="L36" s="731"/>
      <c r="O36" s="732"/>
    </row>
    <row r="37" spans="1:19" ht="15" x14ac:dyDescent="0.25">
      <c r="A37" s="162" t="s">
        <v>672</v>
      </c>
      <c r="B37" s="144">
        <v>74705967.979999989</v>
      </c>
      <c r="C37" s="144">
        <v>364284360.0999999</v>
      </c>
      <c r="D37" s="734">
        <v>254940364.47000003</v>
      </c>
      <c r="E37" s="734">
        <v>308562000.86999989</v>
      </c>
      <c r="F37" s="734">
        <v>589779087.00000012</v>
      </c>
      <c r="G37" s="729">
        <v>456368326.80999982</v>
      </c>
      <c r="H37" s="707">
        <v>1239119452.05</v>
      </c>
      <c r="I37" s="707">
        <v>324726355.44</v>
      </c>
      <c r="J37" s="707">
        <v>217137729.47</v>
      </c>
      <c r="K37" s="707">
        <v>197474783.64000002</v>
      </c>
      <c r="L37" s="731"/>
    </row>
    <row r="38" spans="1:19" ht="12.75" x14ac:dyDescent="0.2">
      <c r="A38" s="162" t="s">
        <v>675</v>
      </c>
      <c r="B38" s="144">
        <v>95832840.879999995</v>
      </c>
      <c r="C38" s="144">
        <v>113826598.11999997</v>
      </c>
      <c r="D38" s="734">
        <v>133946565.97000001</v>
      </c>
      <c r="E38" s="734">
        <v>162616331.24999997</v>
      </c>
      <c r="F38" s="734">
        <v>133465439.31</v>
      </c>
      <c r="G38" s="729">
        <v>112395727.99999997</v>
      </c>
      <c r="H38" s="707">
        <v>230283167.26999998</v>
      </c>
      <c r="I38" s="707">
        <v>177704433.04999992</v>
      </c>
      <c r="J38" s="707">
        <v>179604903.08999997</v>
      </c>
      <c r="K38" s="707">
        <v>187131815.28999999</v>
      </c>
    </row>
    <row r="39" spans="1:19" ht="15" x14ac:dyDescent="0.25">
      <c r="A39" s="162" t="s">
        <v>679</v>
      </c>
      <c r="B39" s="144">
        <v>39936731.819999985</v>
      </c>
      <c r="C39" s="144">
        <v>41966269.260000005</v>
      </c>
      <c r="D39" s="734">
        <v>43408346.93</v>
      </c>
      <c r="E39" s="734">
        <v>40466660.560000002</v>
      </c>
      <c r="F39" s="734">
        <v>44445044.389999993</v>
      </c>
      <c r="G39" s="729">
        <v>64230825.640000008</v>
      </c>
      <c r="H39" s="707">
        <v>109079291.27</v>
      </c>
      <c r="I39" s="707">
        <v>72829337.920000002</v>
      </c>
      <c r="J39" s="707">
        <v>57746406.000000007</v>
      </c>
      <c r="K39" s="707">
        <v>67294789.370000005</v>
      </c>
      <c r="L39" s="730"/>
      <c r="M39" s="722"/>
      <c r="N39" s="722"/>
      <c r="O39" s="722"/>
      <c r="P39" s="722"/>
      <c r="Q39" s="722"/>
      <c r="R39" s="722"/>
      <c r="S39" s="722"/>
    </row>
    <row r="40" spans="1:19" ht="15" x14ac:dyDescent="0.25">
      <c r="A40" s="162" t="s">
        <v>677</v>
      </c>
      <c r="B40" s="144">
        <v>41388450.070000023</v>
      </c>
      <c r="C40" s="144">
        <v>39987757.650000006</v>
      </c>
      <c r="D40" s="734">
        <v>52505431.340000011</v>
      </c>
      <c r="E40" s="734">
        <v>40977897.549999982</v>
      </c>
      <c r="F40" s="734">
        <v>38349044.249999993</v>
      </c>
      <c r="G40" s="729">
        <v>54018026.13000001</v>
      </c>
      <c r="H40" s="707">
        <v>65012466.039999999</v>
      </c>
      <c r="I40" s="707">
        <v>61343585.300000004</v>
      </c>
      <c r="J40" s="707">
        <v>58411229.120000005</v>
      </c>
      <c r="K40" s="707">
        <v>67265890.799999997</v>
      </c>
      <c r="L40" s="730"/>
      <c r="M40" s="722"/>
      <c r="N40" s="722"/>
      <c r="O40" s="722"/>
      <c r="P40" s="722"/>
      <c r="Q40" s="722"/>
      <c r="R40" s="722"/>
      <c r="S40" s="722"/>
    </row>
    <row r="41" spans="1:19" ht="12.75" x14ac:dyDescent="0.2">
      <c r="A41" s="162" t="s">
        <v>681</v>
      </c>
      <c r="B41" s="144">
        <v>28169117.63000001</v>
      </c>
      <c r="C41" s="144">
        <v>20726605.27999999</v>
      </c>
      <c r="D41" s="759">
        <v>31707595.720000006</v>
      </c>
      <c r="E41" s="759">
        <v>27546842.109999999</v>
      </c>
      <c r="F41" s="759">
        <v>22901802.579999991</v>
      </c>
      <c r="G41" s="733">
        <v>15431745.90000001</v>
      </c>
      <c r="H41" s="707">
        <v>41371817.509999998</v>
      </c>
      <c r="I41" s="707">
        <v>115716249.10999998</v>
      </c>
      <c r="J41" s="707">
        <v>32854811.379999999</v>
      </c>
      <c r="K41" s="707">
        <v>57396038.609999999</v>
      </c>
      <c r="L41" s="722"/>
      <c r="M41" s="722"/>
      <c r="N41" s="722"/>
      <c r="O41" s="722"/>
      <c r="P41" s="722"/>
      <c r="Q41" s="722"/>
      <c r="R41" s="722"/>
      <c r="S41" s="722"/>
    </row>
    <row r="42" spans="1:19" ht="15" x14ac:dyDescent="0.25">
      <c r="A42" s="162" t="s">
        <v>682</v>
      </c>
      <c r="B42" s="144">
        <v>43092373.820000008</v>
      </c>
      <c r="C42" s="144">
        <v>29716678.100000001</v>
      </c>
      <c r="D42" s="759">
        <v>41945982.120000012</v>
      </c>
      <c r="E42" s="759">
        <v>47533281.609999992</v>
      </c>
      <c r="F42" s="759">
        <v>32984802.900000006</v>
      </c>
      <c r="G42" s="733">
        <v>28541574.749999993</v>
      </c>
      <c r="H42" s="707">
        <v>92244634.230000019</v>
      </c>
      <c r="I42" s="707">
        <v>57562651.850000046</v>
      </c>
      <c r="J42" s="707">
        <v>43288333.449999966</v>
      </c>
      <c r="K42" s="707">
        <v>53302998.330000013</v>
      </c>
      <c r="L42" s="730"/>
      <c r="M42" s="722"/>
      <c r="N42" s="722"/>
      <c r="O42" s="722"/>
      <c r="P42" s="722"/>
      <c r="Q42" s="722"/>
      <c r="R42" s="722"/>
      <c r="S42" s="722"/>
    </row>
    <row r="43" spans="1:19" ht="15" x14ac:dyDescent="0.25">
      <c r="A43" s="162" t="s">
        <v>684</v>
      </c>
      <c r="B43" s="144">
        <v>43544462.630000003</v>
      </c>
      <c r="C43" s="144">
        <v>22252766.829999994</v>
      </c>
      <c r="D43" s="759">
        <v>30808610.84</v>
      </c>
      <c r="E43" s="759">
        <v>36817070.799999997</v>
      </c>
      <c r="F43" s="759">
        <v>29286302.299999993</v>
      </c>
      <c r="G43" s="733">
        <v>21470516.940000001</v>
      </c>
      <c r="H43" s="707">
        <v>37032536.200000003</v>
      </c>
      <c r="I43" s="707">
        <v>47922625.470000006</v>
      </c>
      <c r="J43" s="707">
        <v>38638399.759999998</v>
      </c>
      <c r="K43" s="707">
        <v>47256438.25</v>
      </c>
      <c r="L43" s="730"/>
      <c r="M43" s="722"/>
      <c r="N43" s="722"/>
      <c r="O43" s="722"/>
      <c r="P43" s="722"/>
      <c r="Q43" s="722"/>
      <c r="R43" s="722"/>
      <c r="S43" s="722"/>
    </row>
    <row r="44" spans="1:19" ht="15" x14ac:dyDescent="0.25">
      <c r="A44" s="162" t="s">
        <v>680</v>
      </c>
      <c r="B44" s="144">
        <v>44455983.600000001</v>
      </c>
      <c r="C44" s="144">
        <v>25115197.129999992</v>
      </c>
      <c r="D44" s="734">
        <v>30075847.449999992</v>
      </c>
      <c r="E44" s="734">
        <v>37912818.020000003</v>
      </c>
      <c r="F44" s="734">
        <v>27545624.259999998</v>
      </c>
      <c r="G44" s="729">
        <v>18080641.159999993</v>
      </c>
      <c r="H44" s="707">
        <v>32102053.259999998</v>
      </c>
      <c r="I44" s="707">
        <v>44296491.939999983</v>
      </c>
      <c r="J44" s="707">
        <v>32119949.209999997</v>
      </c>
      <c r="K44" s="707">
        <v>30898164.200000003</v>
      </c>
      <c r="L44" s="730"/>
      <c r="M44" s="722"/>
      <c r="N44" s="722"/>
      <c r="O44" s="722"/>
      <c r="P44" s="722"/>
      <c r="Q44" s="722"/>
      <c r="R44" s="722"/>
      <c r="S44" s="722"/>
    </row>
    <row r="45" spans="1:19" ht="15" x14ac:dyDescent="0.25">
      <c r="A45" s="162" t="s">
        <v>683</v>
      </c>
      <c r="B45" s="144">
        <v>10982815.459999993</v>
      </c>
      <c r="C45" s="144">
        <v>14553544.039999999</v>
      </c>
      <c r="D45" s="734">
        <v>18670393.109999992</v>
      </c>
      <c r="E45" s="734">
        <v>20897868.690000005</v>
      </c>
      <c r="F45" s="734">
        <v>14951917.119999999</v>
      </c>
      <c r="G45" s="729">
        <v>14050203.010000002</v>
      </c>
      <c r="H45" s="707">
        <v>26887617.290000007</v>
      </c>
      <c r="I45" s="707">
        <v>25050601.439999998</v>
      </c>
      <c r="J45" s="707">
        <v>18726605.330000002</v>
      </c>
      <c r="K45" s="707">
        <v>22080482.780000005</v>
      </c>
      <c r="L45" s="730"/>
      <c r="M45" s="722"/>
      <c r="N45" s="722"/>
      <c r="O45" s="722"/>
      <c r="P45" s="722"/>
      <c r="Q45" s="722"/>
      <c r="R45" s="722"/>
      <c r="S45" s="722"/>
    </row>
    <row r="46" spans="1:19" ht="15" x14ac:dyDescent="0.25">
      <c r="A46" s="162" t="s">
        <v>686</v>
      </c>
      <c r="B46" s="144">
        <v>7581012.2099999981</v>
      </c>
      <c r="C46" s="144">
        <v>5115195.51</v>
      </c>
      <c r="D46" s="734">
        <v>4942204.2699999996</v>
      </c>
      <c r="E46" s="734">
        <v>5145003.5899999989</v>
      </c>
      <c r="F46" s="734">
        <v>4912752.0900000008</v>
      </c>
      <c r="G46" s="729">
        <v>3472204.84</v>
      </c>
      <c r="H46" s="707">
        <v>4532646.41</v>
      </c>
      <c r="I46" s="707">
        <v>5391846.2000000002</v>
      </c>
      <c r="J46" s="707">
        <v>6012225.6300000008</v>
      </c>
      <c r="K46" s="707">
        <v>8996058.7400000021</v>
      </c>
      <c r="L46" s="730"/>
      <c r="M46" s="722"/>
      <c r="N46" s="722"/>
      <c r="O46" s="722"/>
      <c r="P46" s="722"/>
      <c r="Q46" s="722"/>
      <c r="R46" s="722"/>
      <c r="S46" s="722"/>
    </row>
    <row r="47" spans="1:19" ht="12.75" x14ac:dyDescent="0.2">
      <c r="A47" s="162" t="s">
        <v>689</v>
      </c>
      <c r="B47" s="144">
        <v>2043013.6900000011</v>
      </c>
      <c r="C47" s="144">
        <v>2101637.0300000003</v>
      </c>
      <c r="D47" s="734">
        <v>4617777.3600000031</v>
      </c>
      <c r="E47" s="734">
        <v>8015600.6800000006</v>
      </c>
      <c r="F47" s="734">
        <v>2870467.6599999988</v>
      </c>
      <c r="G47" s="729">
        <v>1864809.4</v>
      </c>
      <c r="H47" s="707">
        <v>0</v>
      </c>
      <c r="I47" s="707">
        <v>125412.68000000004</v>
      </c>
      <c r="J47" s="707">
        <v>2106458.58</v>
      </c>
      <c r="K47" s="707">
        <v>3257053.23</v>
      </c>
      <c r="L47" s="722"/>
      <c r="M47" s="722"/>
      <c r="N47" s="722"/>
      <c r="O47" s="722"/>
      <c r="P47" s="722"/>
      <c r="Q47" s="722"/>
      <c r="R47" s="722"/>
      <c r="S47" s="722"/>
    </row>
    <row r="48" spans="1:19" ht="12.75" x14ac:dyDescent="0.2">
      <c r="A48" s="162" t="s">
        <v>690</v>
      </c>
      <c r="B48" s="144">
        <v>0</v>
      </c>
      <c r="C48" s="144">
        <v>0</v>
      </c>
      <c r="D48" s="734">
        <v>0</v>
      </c>
      <c r="E48" s="734">
        <v>0</v>
      </c>
      <c r="F48" s="734">
        <v>0</v>
      </c>
      <c r="G48" s="734">
        <v>0</v>
      </c>
      <c r="H48" s="707">
        <v>2300842.2099999995</v>
      </c>
      <c r="I48" s="707">
        <v>2168900.0199999996</v>
      </c>
      <c r="J48" s="707">
        <v>2168901.77</v>
      </c>
      <c r="K48" s="707">
        <v>2198571.52</v>
      </c>
      <c r="L48" s="722"/>
      <c r="M48" s="722"/>
      <c r="N48" s="722"/>
      <c r="O48" s="722"/>
      <c r="P48" s="722"/>
      <c r="Q48" s="722"/>
      <c r="R48" s="722"/>
      <c r="S48" s="722"/>
    </row>
    <row r="49" spans="1:19" ht="15" x14ac:dyDescent="0.25">
      <c r="A49" s="162" t="s">
        <v>685</v>
      </c>
      <c r="B49" s="144">
        <v>311983.15999999992</v>
      </c>
      <c r="C49" s="144">
        <v>649624.65000000014</v>
      </c>
      <c r="D49" s="734">
        <v>456410.10999999993</v>
      </c>
      <c r="E49" s="734">
        <v>768670.29</v>
      </c>
      <c r="F49" s="734">
        <v>1024823.6399999997</v>
      </c>
      <c r="G49" s="729">
        <v>746932.99</v>
      </c>
      <c r="H49" s="707">
        <v>966898.81999999983</v>
      </c>
      <c r="I49" s="707">
        <v>1364664.8199999998</v>
      </c>
      <c r="J49" s="707">
        <v>1359913.4499999997</v>
      </c>
      <c r="K49" s="707">
        <v>1276476.58</v>
      </c>
      <c r="L49" s="730"/>
      <c r="M49" s="722"/>
      <c r="N49" s="722"/>
      <c r="O49" s="722"/>
      <c r="P49" s="722"/>
      <c r="Q49" s="722"/>
      <c r="R49" s="722"/>
      <c r="S49" s="722"/>
    </row>
    <row r="50" spans="1:19" ht="15" x14ac:dyDescent="0.25">
      <c r="A50" s="162" t="s">
        <v>688</v>
      </c>
      <c r="B50" s="144">
        <v>308713.43999999994</v>
      </c>
      <c r="C50" s="144">
        <v>266208.89999999997</v>
      </c>
      <c r="D50" s="734">
        <v>267523.19000000006</v>
      </c>
      <c r="E50" s="734">
        <v>248601.83</v>
      </c>
      <c r="F50" s="734">
        <v>236628.35999999984</v>
      </c>
      <c r="G50" s="729">
        <v>125551.05</v>
      </c>
      <c r="H50" s="707">
        <v>384904.28000000009</v>
      </c>
      <c r="I50" s="707">
        <v>442206.84000000032</v>
      </c>
      <c r="J50" s="707">
        <v>429659.93000000005</v>
      </c>
      <c r="K50" s="707">
        <v>465643.66000000003</v>
      </c>
      <c r="L50" s="730"/>
      <c r="M50" s="722"/>
      <c r="N50" s="722"/>
      <c r="O50" s="722"/>
      <c r="P50" s="722"/>
      <c r="Q50" s="722"/>
      <c r="R50" s="722"/>
      <c r="S50" s="722"/>
    </row>
    <row r="51" spans="1:19" ht="15" x14ac:dyDescent="0.25">
      <c r="A51" s="162" t="s">
        <v>691</v>
      </c>
      <c r="B51" s="144">
        <v>78.919999999999987</v>
      </c>
      <c r="C51" s="144">
        <v>65.020000000000024</v>
      </c>
      <c r="D51" s="734">
        <v>66.569999999999993</v>
      </c>
      <c r="E51" s="734">
        <v>15.779999999999998</v>
      </c>
      <c r="F51" s="734">
        <v>496.69000000000028</v>
      </c>
      <c r="G51" s="729">
        <v>0</v>
      </c>
      <c r="H51" s="707">
        <v>0</v>
      </c>
      <c r="I51" s="707">
        <v>0</v>
      </c>
      <c r="J51" s="707">
        <v>0</v>
      </c>
      <c r="K51" s="707">
        <v>0</v>
      </c>
      <c r="L51" s="730"/>
      <c r="M51" s="722"/>
      <c r="N51" s="722"/>
      <c r="O51" s="722"/>
      <c r="P51" s="722"/>
      <c r="Q51" s="722"/>
      <c r="R51" s="722"/>
      <c r="S51" s="722"/>
    </row>
    <row r="52" spans="1:19" ht="15" x14ac:dyDescent="0.25">
      <c r="A52" s="162" t="s">
        <v>695</v>
      </c>
      <c r="B52" s="144">
        <v>0</v>
      </c>
      <c r="C52" s="144">
        <v>0</v>
      </c>
      <c r="D52" s="734">
        <v>0</v>
      </c>
      <c r="E52" s="734">
        <v>0</v>
      </c>
      <c r="F52" s="734">
        <v>0</v>
      </c>
      <c r="G52" s="729">
        <v>0</v>
      </c>
      <c r="H52" s="707">
        <v>0</v>
      </c>
      <c r="I52" s="707">
        <v>0</v>
      </c>
      <c r="J52" s="707">
        <v>0</v>
      </c>
      <c r="K52" s="707">
        <v>0</v>
      </c>
      <c r="L52" s="730"/>
      <c r="M52" s="722"/>
      <c r="N52" s="722"/>
      <c r="O52" s="722"/>
      <c r="P52" s="722"/>
      <c r="Q52" s="722"/>
      <c r="R52" s="722"/>
      <c r="S52" s="722"/>
    </row>
    <row r="53" spans="1:19" ht="15" x14ac:dyDescent="0.25">
      <c r="A53" s="162" t="s">
        <v>692</v>
      </c>
      <c r="B53" s="144">
        <v>0</v>
      </c>
      <c r="C53" s="144">
        <v>0</v>
      </c>
      <c r="D53" s="734">
        <v>0</v>
      </c>
      <c r="E53" s="734">
        <v>0</v>
      </c>
      <c r="F53" s="734">
        <v>0</v>
      </c>
      <c r="G53" s="734">
        <v>0</v>
      </c>
      <c r="H53" s="707">
        <v>0</v>
      </c>
      <c r="I53" s="707">
        <v>0</v>
      </c>
      <c r="J53" s="707">
        <v>0</v>
      </c>
      <c r="K53" s="707">
        <v>0</v>
      </c>
      <c r="L53" s="730"/>
      <c r="M53" s="722"/>
      <c r="N53" s="722"/>
      <c r="O53" s="722"/>
      <c r="P53" s="722"/>
      <c r="Q53" s="722"/>
      <c r="R53" s="722"/>
      <c r="S53" s="722"/>
    </row>
    <row r="54" spans="1:19" ht="15" x14ac:dyDescent="0.25">
      <c r="A54" s="162" t="s">
        <v>687</v>
      </c>
      <c r="B54" s="144">
        <v>0</v>
      </c>
      <c r="C54" s="144">
        <v>0</v>
      </c>
      <c r="D54" s="734">
        <v>0</v>
      </c>
      <c r="E54" s="734">
        <v>0</v>
      </c>
      <c r="F54" s="734">
        <v>0</v>
      </c>
      <c r="G54" s="734">
        <v>0</v>
      </c>
      <c r="H54" s="707">
        <v>0</v>
      </c>
      <c r="I54" s="707">
        <v>0</v>
      </c>
      <c r="J54" s="707">
        <v>0</v>
      </c>
      <c r="K54" s="707">
        <v>0</v>
      </c>
      <c r="L54" s="730"/>
      <c r="M54" s="722"/>
      <c r="N54" s="722"/>
      <c r="O54" s="722"/>
      <c r="P54" s="722"/>
      <c r="Q54" s="722"/>
      <c r="R54" s="722"/>
      <c r="S54" s="722"/>
    </row>
    <row r="55" spans="1:19" ht="12.75" x14ac:dyDescent="0.2">
      <c r="A55" s="162" t="s">
        <v>693</v>
      </c>
      <c r="B55" s="144">
        <v>0</v>
      </c>
      <c r="C55" s="144">
        <v>0</v>
      </c>
      <c r="D55" s="734">
        <v>0</v>
      </c>
      <c r="E55" s="734">
        <v>0</v>
      </c>
      <c r="F55" s="734">
        <v>0</v>
      </c>
      <c r="G55" s="734">
        <v>0</v>
      </c>
      <c r="H55" s="707">
        <v>0</v>
      </c>
      <c r="I55" s="707">
        <v>0</v>
      </c>
      <c r="J55" s="707">
        <v>0</v>
      </c>
      <c r="K55" s="707">
        <v>0</v>
      </c>
      <c r="L55" s="722"/>
      <c r="M55" s="722"/>
      <c r="N55" s="722"/>
      <c r="O55" s="722"/>
      <c r="P55" s="722"/>
      <c r="Q55" s="722"/>
      <c r="R55" s="722"/>
      <c r="S55" s="722"/>
    </row>
    <row r="56" spans="1:19" ht="13.5" thickBot="1" x14ac:dyDescent="0.25">
      <c r="A56" s="162" t="s">
        <v>694</v>
      </c>
      <c r="B56" s="144">
        <v>0</v>
      </c>
      <c r="C56" s="144">
        <v>0</v>
      </c>
      <c r="D56" s="734">
        <v>0</v>
      </c>
      <c r="E56" s="734">
        <v>0</v>
      </c>
      <c r="F56" s="734">
        <v>0</v>
      </c>
      <c r="G56" s="729">
        <v>0</v>
      </c>
      <c r="H56" s="707">
        <v>0</v>
      </c>
      <c r="I56" s="707">
        <v>0</v>
      </c>
      <c r="J56" s="707">
        <v>0</v>
      </c>
      <c r="K56" s="707">
        <v>0</v>
      </c>
      <c r="L56" s="722"/>
      <c r="M56" s="722"/>
      <c r="N56" s="722"/>
      <c r="O56" s="722"/>
      <c r="P56" s="722"/>
      <c r="Q56" s="722"/>
      <c r="R56" s="722"/>
      <c r="S56" s="722"/>
    </row>
    <row r="57" spans="1:19" ht="26.25" thickBot="1" x14ac:dyDescent="0.25">
      <c r="A57" s="735" t="s">
        <v>699</v>
      </c>
      <c r="B57" s="728">
        <f>SUM(B58:B82)</f>
        <v>212705967.37139803</v>
      </c>
      <c r="C57" s="728">
        <f t="shared" ref="C57:F57" si="1">SUM(C58:C82)</f>
        <v>245753693.47996098</v>
      </c>
      <c r="D57" s="728">
        <f t="shared" si="1"/>
        <v>216697183.52330828</v>
      </c>
      <c r="E57" s="728">
        <f t="shared" si="1"/>
        <v>216094965.13043004</v>
      </c>
      <c r="F57" s="728">
        <f t="shared" si="1"/>
        <v>238632296.82879466</v>
      </c>
      <c r="G57" s="728">
        <f>SUM(G58:G82)</f>
        <v>264916668.85231233</v>
      </c>
      <c r="H57" s="728">
        <f>SUM(H58:H82)</f>
        <v>294236611.05583209</v>
      </c>
      <c r="I57" s="728">
        <f>SUM(I58:I82)</f>
        <v>296061536.17362416</v>
      </c>
      <c r="J57" s="728">
        <f>SUM(J58:J82)</f>
        <v>282105401.3869859</v>
      </c>
      <c r="K57" s="728">
        <f>SUM(K58:K82)</f>
        <v>303738554.63805079</v>
      </c>
      <c r="L57" s="722"/>
      <c r="M57" s="722"/>
      <c r="N57" s="722"/>
      <c r="O57" s="722"/>
      <c r="P57" s="722"/>
      <c r="Q57" s="722"/>
      <c r="R57" s="722"/>
      <c r="S57" s="722"/>
    </row>
    <row r="58" spans="1:19" ht="15" x14ac:dyDescent="0.25">
      <c r="A58" s="162" t="s">
        <v>672</v>
      </c>
      <c r="B58" s="144">
        <v>26527763.258288689</v>
      </c>
      <c r="C58" s="144">
        <v>32462472.403209891</v>
      </c>
      <c r="D58" s="144">
        <v>27959265.008889921</v>
      </c>
      <c r="E58" s="144">
        <v>29174524.286010001</v>
      </c>
      <c r="F58" s="144">
        <v>43666224.359411955</v>
      </c>
      <c r="G58" s="144">
        <v>52681374.439384423</v>
      </c>
      <c r="H58" s="707">
        <v>52271682.962005191</v>
      </c>
      <c r="I58" s="707">
        <v>56595615.336610854</v>
      </c>
      <c r="J58" s="707">
        <v>56279204.985707022</v>
      </c>
      <c r="K58" s="707">
        <v>55929576.171165451</v>
      </c>
      <c r="L58" s="736"/>
      <c r="M58" s="722"/>
      <c r="N58" s="722"/>
      <c r="O58" s="722"/>
      <c r="P58" s="722"/>
      <c r="Q58" s="722"/>
      <c r="R58" s="722"/>
      <c r="S58" s="722"/>
    </row>
    <row r="59" spans="1:19" ht="15" x14ac:dyDescent="0.25">
      <c r="A59" s="162" t="s">
        <v>671</v>
      </c>
      <c r="B59" s="144">
        <v>16510999.757767294</v>
      </c>
      <c r="C59" s="144">
        <v>19683843.574011721</v>
      </c>
      <c r="D59" s="144">
        <v>16116486.397203699</v>
      </c>
      <c r="E59" s="144">
        <v>16401537.732279997</v>
      </c>
      <c r="F59" s="144">
        <v>18147321.062017605</v>
      </c>
      <c r="G59" s="144">
        <v>19704941.029119894</v>
      </c>
      <c r="H59" s="707">
        <v>21065367.556276254</v>
      </c>
      <c r="I59" s="707">
        <v>22160450.861404005</v>
      </c>
      <c r="J59" s="707">
        <v>22649382.240080178</v>
      </c>
      <c r="K59" s="707">
        <v>26653565.870024364</v>
      </c>
      <c r="L59" s="736"/>
      <c r="M59" s="722"/>
      <c r="N59" s="722"/>
      <c r="O59" s="722"/>
      <c r="P59" s="722"/>
      <c r="Q59" s="722"/>
      <c r="R59" s="722"/>
      <c r="S59" s="722"/>
    </row>
    <row r="60" spans="1:19" ht="15" x14ac:dyDescent="0.25">
      <c r="A60" s="162" t="s">
        <v>682</v>
      </c>
      <c r="B60" s="144">
        <v>15654212.398112239</v>
      </c>
      <c r="C60" s="144">
        <v>18211836.718055543</v>
      </c>
      <c r="D60" s="144">
        <v>15632934.720130851</v>
      </c>
      <c r="E60" s="144">
        <v>14913870.52916</v>
      </c>
      <c r="F60" s="144">
        <v>15896304.342051039</v>
      </c>
      <c r="G60" s="144">
        <v>16295265.535527522</v>
      </c>
      <c r="H60" s="707">
        <v>21399647.574266635</v>
      </c>
      <c r="I60" s="707">
        <v>17402362.774366558</v>
      </c>
      <c r="J60" s="707">
        <v>17009150.353523698</v>
      </c>
      <c r="K60" s="707">
        <v>25581043.966908168</v>
      </c>
      <c r="L60" s="736"/>
      <c r="M60" s="722"/>
      <c r="N60" s="722"/>
      <c r="O60" s="722"/>
      <c r="P60" s="722"/>
      <c r="Q60" s="722"/>
      <c r="R60" s="722"/>
      <c r="S60" s="722"/>
    </row>
    <row r="61" spans="1:19" ht="15" x14ac:dyDescent="0.25">
      <c r="A61" s="162" t="s">
        <v>677</v>
      </c>
      <c r="B61" s="144">
        <v>16682466.042051144</v>
      </c>
      <c r="C61" s="144">
        <v>18461404.332052</v>
      </c>
      <c r="D61" s="144">
        <v>17488700.072632734</v>
      </c>
      <c r="E61" s="144">
        <v>15512071.786870001</v>
      </c>
      <c r="F61" s="144">
        <v>15532475.287670655</v>
      </c>
      <c r="G61" s="144">
        <v>18661755.239467923</v>
      </c>
      <c r="H61" s="707">
        <v>19728703.35033948</v>
      </c>
      <c r="I61" s="707">
        <v>16884836.630902734</v>
      </c>
      <c r="J61" s="707">
        <v>16964346.014076527</v>
      </c>
      <c r="K61" s="707">
        <v>21556039.035597317</v>
      </c>
      <c r="L61" s="736"/>
      <c r="M61" s="722"/>
      <c r="N61" s="722"/>
      <c r="O61" s="722"/>
      <c r="P61" s="722"/>
      <c r="Q61" s="722"/>
      <c r="R61" s="722"/>
      <c r="S61" s="722"/>
    </row>
    <row r="62" spans="1:19" ht="15" x14ac:dyDescent="0.25">
      <c r="A62" s="162" t="s">
        <v>681</v>
      </c>
      <c r="B62" s="144">
        <v>13896397.96626918</v>
      </c>
      <c r="C62" s="144">
        <v>15740318.953214314</v>
      </c>
      <c r="D62" s="144">
        <v>15201708.287976569</v>
      </c>
      <c r="E62" s="144">
        <v>16201062.345720001</v>
      </c>
      <c r="F62" s="144">
        <v>13215098.534653703</v>
      </c>
      <c r="G62" s="144">
        <v>18714630.825198788</v>
      </c>
      <c r="H62" s="707">
        <v>21709324.795177195</v>
      </c>
      <c r="I62" s="707">
        <v>24726512.739873204</v>
      </c>
      <c r="J62" s="707">
        <v>22793481.670583814</v>
      </c>
      <c r="K62" s="707">
        <v>18888973.909508314</v>
      </c>
      <c r="L62" s="736"/>
      <c r="M62" s="722"/>
      <c r="N62" s="722"/>
      <c r="O62" s="722"/>
      <c r="P62" s="722"/>
      <c r="Q62" s="722"/>
      <c r="R62" s="722"/>
      <c r="S62" s="722"/>
    </row>
    <row r="63" spans="1:19" ht="15" x14ac:dyDescent="0.25">
      <c r="A63" s="162" t="s">
        <v>678</v>
      </c>
      <c r="B63" s="144">
        <v>11144698.454192579</v>
      </c>
      <c r="C63" s="144">
        <v>13118148.777829716</v>
      </c>
      <c r="D63" s="144">
        <v>11564567.970783424</v>
      </c>
      <c r="E63" s="144">
        <v>13437047.261079999</v>
      </c>
      <c r="F63" s="144">
        <v>14248684.110614132</v>
      </c>
      <c r="G63" s="144">
        <v>16183752.304699775</v>
      </c>
      <c r="H63" s="707">
        <v>18071818.87998952</v>
      </c>
      <c r="I63" s="707">
        <v>17056259.310901817</v>
      </c>
      <c r="J63" s="707">
        <v>20359718.923747145</v>
      </c>
      <c r="K63" s="707">
        <v>18503642.437571492</v>
      </c>
      <c r="L63" s="736"/>
      <c r="M63" s="722"/>
      <c r="N63" s="722"/>
      <c r="O63" s="722"/>
      <c r="P63" s="722"/>
      <c r="Q63" s="722"/>
      <c r="R63" s="722"/>
      <c r="S63" s="722"/>
    </row>
    <row r="64" spans="1:19" ht="15" x14ac:dyDescent="0.25">
      <c r="A64" s="162" t="s">
        <v>675</v>
      </c>
      <c r="B64" s="144">
        <v>13947128.395696621</v>
      </c>
      <c r="C64" s="144">
        <v>17399436.363726344</v>
      </c>
      <c r="D64" s="144">
        <v>12359886.652327029</v>
      </c>
      <c r="E64" s="144">
        <v>13724249.13032</v>
      </c>
      <c r="F64" s="144">
        <v>12836415.018931437</v>
      </c>
      <c r="G64" s="144">
        <v>13644766.348202845</v>
      </c>
      <c r="H64" s="707">
        <v>15425769.97469715</v>
      </c>
      <c r="I64" s="707">
        <v>14059977.000674061</v>
      </c>
      <c r="J64" s="707">
        <v>12446283.488965496</v>
      </c>
      <c r="K64" s="707">
        <v>18380505.498988483</v>
      </c>
      <c r="L64" s="736"/>
      <c r="M64" s="722"/>
      <c r="N64" s="722"/>
      <c r="O64" s="722"/>
      <c r="P64" s="722"/>
      <c r="Q64" s="722"/>
      <c r="R64" s="722"/>
      <c r="S64" s="722"/>
    </row>
    <row r="65" spans="1:19" ht="15" x14ac:dyDescent="0.25">
      <c r="A65" s="162" t="s">
        <v>679</v>
      </c>
      <c r="B65" s="144">
        <v>17973282.824283037</v>
      </c>
      <c r="C65" s="144">
        <v>22651504.788073156</v>
      </c>
      <c r="D65" s="144">
        <v>15467683.312882299</v>
      </c>
      <c r="E65" s="144">
        <v>15261391.785</v>
      </c>
      <c r="F65" s="144">
        <v>17109719.613297656</v>
      </c>
      <c r="G65" s="144">
        <v>14656066.931657255</v>
      </c>
      <c r="H65" s="707">
        <v>17000906.373179011</v>
      </c>
      <c r="I65" s="707">
        <v>19100367.350772895</v>
      </c>
      <c r="J65" s="707">
        <v>15169974.816499777</v>
      </c>
      <c r="K65" s="707">
        <v>15480222.821712269</v>
      </c>
      <c r="L65" s="736"/>
      <c r="M65" s="722"/>
      <c r="N65" s="722"/>
      <c r="O65" s="722"/>
      <c r="P65" s="722"/>
      <c r="Q65" s="722"/>
      <c r="R65" s="722"/>
      <c r="S65" s="722"/>
    </row>
    <row r="66" spans="1:19" ht="15" x14ac:dyDescent="0.25">
      <c r="A66" s="162" t="s">
        <v>683</v>
      </c>
      <c r="B66" s="144">
        <v>11292576.301153459</v>
      </c>
      <c r="C66" s="144">
        <v>11422728.512110028</v>
      </c>
      <c r="D66" s="144">
        <v>11418350.291357087</v>
      </c>
      <c r="E66" s="144">
        <v>11817789.89978</v>
      </c>
      <c r="F66" s="144">
        <v>11148891.77136164</v>
      </c>
      <c r="G66" s="144">
        <v>12261922.551754456</v>
      </c>
      <c r="H66" s="707">
        <v>13349532.512036189</v>
      </c>
      <c r="I66" s="707">
        <v>17458774.332165495</v>
      </c>
      <c r="J66" s="707">
        <v>13737572.486887349</v>
      </c>
      <c r="K66" s="707">
        <v>14454386.149282297</v>
      </c>
      <c r="L66" s="736"/>
      <c r="M66" s="722"/>
      <c r="N66" s="722"/>
      <c r="O66" s="722"/>
      <c r="P66" s="722"/>
      <c r="Q66" s="722"/>
      <c r="R66" s="722"/>
      <c r="S66" s="722"/>
    </row>
    <row r="67" spans="1:19" ht="15" x14ac:dyDescent="0.25">
      <c r="A67" s="162" t="s">
        <v>686</v>
      </c>
      <c r="B67" s="144">
        <v>10155155.615577022</v>
      </c>
      <c r="C67" s="144">
        <v>11177844.496441996</v>
      </c>
      <c r="D67" s="144">
        <v>9931709.5440530144</v>
      </c>
      <c r="E67" s="144">
        <v>10465394.681899998</v>
      </c>
      <c r="F67" s="144">
        <v>10951174.228597527</v>
      </c>
      <c r="G67" s="144">
        <v>11388882.185074896</v>
      </c>
      <c r="H67" s="707">
        <v>11281842.934488062</v>
      </c>
      <c r="I67" s="707">
        <v>13216896.840057444</v>
      </c>
      <c r="J67" s="707">
        <v>12356888.278022893</v>
      </c>
      <c r="K67" s="707">
        <v>13820597.953507053</v>
      </c>
      <c r="L67" s="736"/>
      <c r="M67" s="722"/>
      <c r="N67" s="722"/>
      <c r="O67" s="722"/>
      <c r="P67" s="722"/>
      <c r="Q67" s="722"/>
      <c r="R67" s="722"/>
      <c r="S67" s="722"/>
    </row>
    <row r="68" spans="1:19" ht="15" x14ac:dyDescent="0.25">
      <c r="A68" s="162" t="s">
        <v>676</v>
      </c>
      <c r="B68" s="144">
        <v>4327159.0962397633</v>
      </c>
      <c r="C68" s="144">
        <v>5564880.6971217198</v>
      </c>
      <c r="D68" s="144">
        <v>6776973.5210301504</v>
      </c>
      <c r="E68" s="144">
        <v>6200628.2359000007</v>
      </c>
      <c r="F68" s="144">
        <v>7311743.4605115829</v>
      </c>
      <c r="G68" s="144">
        <v>8982509.613011308</v>
      </c>
      <c r="H68" s="707">
        <v>14347885.648515208</v>
      </c>
      <c r="I68" s="707">
        <v>11925185.83008326</v>
      </c>
      <c r="J68" s="707">
        <v>13499524.82304921</v>
      </c>
      <c r="K68" s="707">
        <v>11769901.62782583</v>
      </c>
      <c r="L68" s="736"/>
      <c r="M68" s="722"/>
      <c r="N68" s="722"/>
      <c r="O68" s="722"/>
      <c r="P68" s="722"/>
      <c r="Q68" s="722"/>
      <c r="R68" s="722"/>
      <c r="S68" s="722"/>
    </row>
    <row r="69" spans="1:19" ht="15" x14ac:dyDescent="0.25">
      <c r="A69" s="162" t="s">
        <v>680</v>
      </c>
      <c r="B69" s="144">
        <v>8915336.5531666819</v>
      </c>
      <c r="C69" s="144">
        <v>11907866.18277155</v>
      </c>
      <c r="D69" s="144">
        <v>12016793.241489362</v>
      </c>
      <c r="E69" s="144">
        <v>11124462.41904</v>
      </c>
      <c r="F69" s="144">
        <v>10598707.331289152</v>
      </c>
      <c r="G69" s="144">
        <v>11767573.440949306</v>
      </c>
      <c r="H69" s="707">
        <v>13533336.703584502</v>
      </c>
      <c r="I69" s="707">
        <v>13366345.134937322</v>
      </c>
      <c r="J69" s="707">
        <v>11121770.682517318</v>
      </c>
      <c r="K69" s="707">
        <v>11396853.988811752</v>
      </c>
      <c r="L69" s="736"/>
      <c r="M69" s="722"/>
      <c r="N69" s="722"/>
      <c r="O69" s="722"/>
      <c r="P69" s="722"/>
      <c r="Q69" s="722"/>
      <c r="R69" s="722"/>
      <c r="S69" s="722"/>
    </row>
    <row r="70" spans="1:19" ht="15" x14ac:dyDescent="0.25">
      <c r="A70" s="162" t="s">
        <v>673</v>
      </c>
      <c r="B70" s="144">
        <v>7419035.3115148414</v>
      </c>
      <c r="C70" s="144">
        <v>7160544.5188106615</v>
      </c>
      <c r="D70" s="144">
        <v>7797338.1480682166</v>
      </c>
      <c r="E70" s="144">
        <v>6384746.2539000008</v>
      </c>
      <c r="F70" s="144">
        <v>6875117.6071777344</v>
      </c>
      <c r="G70" s="144">
        <v>6453295.475290304</v>
      </c>
      <c r="H70" s="707">
        <v>7495506.9057344627</v>
      </c>
      <c r="I70" s="707">
        <v>7129236.3500367738</v>
      </c>
      <c r="J70" s="707">
        <v>6675799.4738550298</v>
      </c>
      <c r="K70" s="707">
        <v>8382032.634434511</v>
      </c>
      <c r="L70" s="736"/>
      <c r="M70" s="722"/>
      <c r="N70" s="722"/>
      <c r="O70" s="722"/>
      <c r="P70" s="722"/>
      <c r="Q70" s="722"/>
      <c r="R70" s="722"/>
      <c r="S70" s="722"/>
    </row>
    <row r="71" spans="1:19" ht="15" x14ac:dyDescent="0.25">
      <c r="A71" s="162" t="s">
        <v>685</v>
      </c>
      <c r="B71" s="144">
        <v>8754828.0499116834</v>
      </c>
      <c r="C71" s="144">
        <v>8100714.8639342664</v>
      </c>
      <c r="D71" s="144">
        <v>8267810.8664689353</v>
      </c>
      <c r="E71" s="144">
        <v>8172931.2445999999</v>
      </c>
      <c r="F71" s="144">
        <v>7771425.4589981763</v>
      </c>
      <c r="G71" s="144">
        <v>9304277.0487393383</v>
      </c>
      <c r="H71" s="707">
        <v>9574625.7776067629</v>
      </c>
      <c r="I71" s="707">
        <v>7655384.8702827776</v>
      </c>
      <c r="J71" s="707">
        <v>9854301.6278018672</v>
      </c>
      <c r="K71" s="707">
        <v>8306326.8700966723</v>
      </c>
      <c r="L71" s="736"/>
      <c r="M71" s="722"/>
      <c r="N71" s="722"/>
      <c r="O71" s="722"/>
      <c r="P71" s="722"/>
      <c r="Q71" s="722"/>
      <c r="R71" s="722"/>
      <c r="S71" s="722"/>
    </row>
    <row r="72" spans="1:19" s="149" customFormat="1" ht="15" x14ac:dyDescent="0.25">
      <c r="A72" s="962" t="s">
        <v>674</v>
      </c>
      <c r="B72" s="707">
        <v>6146283.3878400279</v>
      </c>
      <c r="C72" s="707">
        <v>6924185.8652621405</v>
      </c>
      <c r="D72" s="707">
        <v>6793918.232124758</v>
      </c>
      <c r="E72" s="707">
        <v>7126638.9470999995</v>
      </c>
      <c r="F72" s="707">
        <v>6606660.0885816664</v>
      </c>
      <c r="G72" s="707">
        <v>5856255.6990928901</v>
      </c>
      <c r="H72" s="707">
        <v>5426134.9286909755</v>
      </c>
      <c r="I72" s="707">
        <v>7905973.3459119704</v>
      </c>
      <c r="J72" s="707">
        <v>7843085.0286713019</v>
      </c>
      <c r="K72" s="707">
        <v>8265414.1953781489</v>
      </c>
      <c r="L72" s="963"/>
      <c r="M72" s="964"/>
      <c r="N72" s="964"/>
      <c r="O72" s="964"/>
      <c r="P72" s="964"/>
      <c r="Q72" s="964"/>
      <c r="R72" s="964"/>
      <c r="S72" s="964"/>
    </row>
    <row r="73" spans="1:19" ht="15" x14ac:dyDescent="0.25">
      <c r="A73" s="162" t="s">
        <v>689</v>
      </c>
      <c r="B73" s="144">
        <v>3619655.1894042939</v>
      </c>
      <c r="C73" s="144">
        <v>3468787.9084286848</v>
      </c>
      <c r="D73" s="144">
        <v>3067174.3474964569</v>
      </c>
      <c r="E73" s="144">
        <v>3213332.7346199998</v>
      </c>
      <c r="F73" s="144">
        <v>5048936.4432364823</v>
      </c>
      <c r="G73" s="144">
        <v>4834613.0972104361</v>
      </c>
      <c r="H73" s="707">
        <v>5857706.0208925996</v>
      </c>
      <c r="I73" s="707">
        <v>7147844.3497423837</v>
      </c>
      <c r="J73" s="707">
        <v>5332206.0930020679</v>
      </c>
      <c r="K73" s="707">
        <v>7792753.4102657968</v>
      </c>
      <c r="L73" s="736"/>
      <c r="M73" s="722"/>
      <c r="N73" s="722"/>
      <c r="O73" s="722"/>
      <c r="P73" s="722"/>
      <c r="Q73" s="722"/>
      <c r="R73" s="722"/>
      <c r="S73" s="722"/>
    </row>
    <row r="74" spans="1:19" ht="15" x14ac:dyDescent="0.25">
      <c r="A74" s="162" t="s">
        <v>684</v>
      </c>
      <c r="B74" s="144">
        <v>7338773.5853795037</v>
      </c>
      <c r="C74" s="144">
        <v>9317429.3073072005</v>
      </c>
      <c r="D74" s="144">
        <v>6912332.9288437767</v>
      </c>
      <c r="E74" s="144">
        <v>6640309.8533200007</v>
      </c>
      <c r="F74" s="144">
        <v>9051325.219025854</v>
      </c>
      <c r="G74" s="144">
        <v>9826174.5892172437</v>
      </c>
      <c r="H74" s="707">
        <v>12725557.712012535</v>
      </c>
      <c r="I74" s="707">
        <v>9915591.4550507572</v>
      </c>
      <c r="J74" s="707">
        <v>7621921.1575731682</v>
      </c>
      <c r="K74" s="707">
        <v>7405981.7369640442</v>
      </c>
      <c r="L74" s="736"/>
      <c r="M74" s="722"/>
      <c r="N74" s="722"/>
      <c r="O74" s="722"/>
      <c r="P74" s="722"/>
      <c r="Q74" s="722"/>
      <c r="R74" s="722"/>
      <c r="S74" s="722"/>
    </row>
    <row r="75" spans="1:19" ht="15" x14ac:dyDescent="0.25">
      <c r="A75" s="162" t="s">
        <v>687</v>
      </c>
      <c r="B75" s="144">
        <v>5606989.0631299997</v>
      </c>
      <c r="C75" s="144">
        <v>6686304.4079999998</v>
      </c>
      <c r="D75" s="144">
        <v>5663052.8317000009</v>
      </c>
      <c r="E75" s="144">
        <v>4769212.3398500001</v>
      </c>
      <c r="F75" s="144">
        <v>4462438.3670402812</v>
      </c>
      <c r="G75" s="144">
        <v>5687389.6456776354</v>
      </c>
      <c r="H75" s="707">
        <v>3863782.0252467599</v>
      </c>
      <c r="I75" s="707">
        <v>4547433.2491905801</v>
      </c>
      <c r="J75" s="707">
        <v>3721045.833020451</v>
      </c>
      <c r="K75" s="707">
        <v>3639917.452289185</v>
      </c>
      <c r="L75" s="736"/>
      <c r="M75" s="722"/>
      <c r="N75" s="722"/>
      <c r="O75" s="722"/>
      <c r="P75" s="722"/>
      <c r="Q75" s="722"/>
      <c r="R75" s="722"/>
      <c r="S75" s="722"/>
    </row>
    <row r="76" spans="1:19" ht="15" x14ac:dyDescent="0.25">
      <c r="A76" s="162" t="s">
        <v>690</v>
      </c>
      <c r="B76" s="144">
        <v>2887239.3978900001</v>
      </c>
      <c r="C76" s="144">
        <v>3057114.5808000001</v>
      </c>
      <c r="D76" s="144">
        <v>2919616.7758999998</v>
      </c>
      <c r="E76" s="144">
        <v>2477044.44233</v>
      </c>
      <c r="F76" s="144">
        <v>2311459.6408615285</v>
      </c>
      <c r="G76" s="144">
        <v>2723459.4861216168</v>
      </c>
      <c r="H76" s="707">
        <v>2868128.453279472</v>
      </c>
      <c r="I76" s="707">
        <v>2937865.1047025807</v>
      </c>
      <c r="J76" s="707">
        <v>3168973.3559589921</v>
      </c>
      <c r="K76" s="707">
        <v>3044743.0069282134</v>
      </c>
      <c r="L76" s="736"/>
      <c r="M76" s="722"/>
      <c r="N76" s="722"/>
      <c r="O76" s="722"/>
      <c r="P76" s="722"/>
      <c r="Q76" s="722"/>
      <c r="R76" s="722"/>
      <c r="S76" s="722"/>
    </row>
    <row r="77" spans="1:19" ht="15" x14ac:dyDescent="0.25">
      <c r="A77" s="162" t="s">
        <v>691</v>
      </c>
      <c r="B77" s="144">
        <v>2232758.1492499998</v>
      </c>
      <c r="C77" s="144">
        <v>1601155.8191999998</v>
      </c>
      <c r="D77" s="144">
        <v>1953354.5861500001</v>
      </c>
      <c r="E77" s="144">
        <v>1974453.8407799997</v>
      </c>
      <c r="F77" s="144">
        <v>3326069.5681514922</v>
      </c>
      <c r="G77" s="144">
        <v>3234840.5039723478</v>
      </c>
      <c r="H77" s="707">
        <v>4304157.7469679601</v>
      </c>
      <c r="I77" s="707">
        <v>2660206.6527726399</v>
      </c>
      <c r="J77" s="707">
        <v>1561452.7140889622</v>
      </c>
      <c r="K77" s="707">
        <v>2476406.5227423133</v>
      </c>
      <c r="L77" s="736"/>
      <c r="M77" s="722"/>
      <c r="N77" s="722"/>
      <c r="O77" s="722"/>
      <c r="P77" s="722"/>
      <c r="Q77" s="722"/>
      <c r="R77" s="722"/>
      <c r="S77" s="722"/>
    </row>
    <row r="78" spans="1:19" ht="15" x14ac:dyDescent="0.25">
      <c r="A78" s="162" t="s">
        <v>688</v>
      </c>
      <c r="B78" s="144">
        <v>1041815.14417</v>
      </c>
      <c r="C78" s="144">
        <v>1404917.8751999999</v>
      </c>
      <c r="D78" s="144">
        <v>1136024.4621000001</v>
      </c>
      <c r="E78" s="144">
        <v>968765.21325000003</v>
      </c>
      <c r="F78" s="144">
        <v>1519724.398977489</v>
      </c>
      <c r="G78" s="144">
        <v>1449250.9675817706</v>
      </c>
      <c r="H78" s="707">
        <v>2008191.6852615231</v>
      </c>
      <c r="I78" s="707">
        <v>1547724.658759695</v>
      </c>
      <c r="J78" s="707">
        <v>1339656.1529704728</v>
      </c>
      <c r="K78" s="707">
        <v>1140300.8200155681</v>
      </c>
      <c r="L78" s="736"/>
      <c r="M78" s="722"/>
      <c r="N78" s="722"/>
      <c r="O78" s="722"/>
      <c r="P78" s="722"/>
      <c r="Q78" s="722"/>
      <c r="R78" s="722"/>
      <c r="S78" s="722"/>
    </row>
    <row r="79" spans="1:19" ht="15" x14ac:dyDescent="0.25">
      <c r="A79" s="162" t="s">
        <v>694</v>
      </c>
      <c r="B79" s="144">
        <v>42339.869109999992</v>
      </c>
      <c r="C79" s="144">
        <v>21522.379199999999</v>
      </c>
      <c r="D79" s="144">
        <v>11714.80695</v>
      </c>
      <c r="E79" s="144">
        <v>4561.6499999999996</v>
      </c>
      <c r="F79" s="144">
        <v>98514.900000000009</v>
      </c>
      <c r="G79" s="144">
        <v>152178.15651863316</v>
      </c>
      <c r="H79" s="707">
        <v>437429.05606000003</v>
      </c>
      <c r="I79" s="707">
        <v>348244.761</v>
      </c>
      <c r="J79" s="707">
        <v>285650.96658000001</v>
      </c>
      <c r="K79" s="707">
        <v>408801.83500000002</v>
      </c>
      <c r="L79" s="736"/>
    </row>
    <row r="80" spans="1:19" ht="15" x14ac:dyDescent="0.25">
      <c r="A80" s="162" t="s">
        <v>692</v>
      </c>
      <c r="B80" s="144">
        <v>498347.86392999993</v>
      </c>
      <c r="C80" s="144">
        <v>108743.87999999999</v>
      </c>
      <c r="D80" s="144">
        <v>138607.74124999999</v>
      </c>
      <c r="E80" s="144">
        <v>51698.7</v>
      </c>
      <c r="F80" s="144">
        <v>796532.59656573122</v>
      </c>
      <c r="G80" s="144">
        <v>269317.81776000001</v>
      </c>
      <c r="H80" s="707">
        <v>309691.23983628559</v>
      </c>
      <c r="I80" s="707">
        <v>121183.64303237597</v>
      </c>
      <c r="J80" s="707">
        <v>186559.55300606939</v>
      </c>
      <c r="K80" s="707">
        <v>309150.34533782915</v>
      </c>
      <c r="L80" s="736"/>
    </row>
    <row r="81" spans="1:12" ht="15" x14ac:dyDescent="0.25">
      <c r="A81" s="162" t="s">
        <v>693</v>
      </c>
      <c r="B81" s="144">
        <v>57491.882610000001</v>
      </c>
      <c r="C81" s="144">
        <v>70308</v>
      </c>
      <c r="D81" s="144">
        <v>84532.25</v>
      </c>
      <c r="E81" s="144">
        <v>47981.8</v>
      </c>
      <c r="F81" s="144">
        <v>59623.075000000004</v>
      </c>
      <c r="G81" s="144">
        <v>126778.00298755187</v>
      </c>
      <c r="H81" s="707">
        <v>160596.48003844672</v>
      </c>
      <c r="I81" s="707">
        <v>177125.38207262434</v>
      </c>
      <c r="J81" s="707">
        <v>116365.96927355776</v>
      </c>
      <c r="K81" s="707">
        <v>132449.39986679205</v>
      </c>
      <c r="L81" s="736"/>
    </row>
    <row r="82" spans="1:12" ht="15" x14ac:dyDescent="0.25">
      <c r="A82" s="162" t="s">
        <v>695</v>
      </c>
      <c r="B82" s="144">
        <v>33233.814460000001</v>
      </c>
      <c r="C82" s="144">
        <v>29678.275199999996</v>
      </c>
      <c r="D82" s="144">
        <v>16646.5255</v>
      </c>
      <c r="E82" s="144">
        <v>29258.017620000002</v>
      </c>
      <c r="F82" s="144">
        <v>41710.344770132935</v>
      </c>
      <c r="G82" s="144">
        <v>55397.918094191773</v>
      </c>
      <c r="H82" s="707">
        <v>19283.75964993078</v>
      </c>
      <c r="I82" s="707">
        <v>14138.208319284309</v>
      </c>
      <c r="J82" s="707">
        <v>11084.697523542804</v>
      </c>
      <c r="K82" s="707">
        <v>18966.977828970004</v>
      </c>
      <c r="L82" s="736"/>
    </row>
    <row r="83" spans="1:12" ht="12.75" x14ac:dyDescent="0.2">
      <c r="A83" s="162"/>
      <c r="B83" s="144"/>
      <c r="C83" s="144"/>
      <c r="D83" s="144"/>
      <c r="E83" s="144"/>
      <c r="F83" s="144"/>
      <c r="G83" s="144"/>
      <c r="K83" s="722"/>
    </row>
    <row r="84" spans="1:12" ht="78" customHeight="1" x14ac:dyDescent="0.2">
      <c r="A84" s="1044" t="s">
        <v>829</v>
      </c>
      <c r="B84" s="1044"/>
      <c r="C84" s="1044"/>
      <c r="D84" s="1044"/>
      <c r="E84" s="1044"/>
      <c r="F84" s="1044"/>
      <c r="G84" s="1044"/>
      <c r="H84" s="1044"/>
      <c r="I84" s="1044"/>
      <c r="J84" s="1044"/>
      <c r="K84" s="1044"/>
    </row>
    <row r="85" spans="1:12" ht="12.75" x14ac:dyDescent="0.2">
      <c r="A85" s="737" t="s">
        <v>700</v>
      </c>
      <c r="B85" s="737"/>
      <c r="C85" s="737"/>
      <c r="D85" s="737"/>
      <c r="E85" s="737"/>
      <c r="F85" s="737"/>
      <c r="G85" s="737"/>
      <c r="H85" s="737"/>
      <c r="I85" s="737"/>
      <c r="J85" s="737"/>
      <c r="K85" s="722"/>
    </row>
    <row r="86" spans="1:12" ht="16.5" customHeight="1" x14ac:dyDescent="0.2">
      <c r="A86" s="738" t="s">
        <v>701</v>
      </c>
      <c r="B86" s="739"/>
      <c r="C86" s="739"/>
      <c r="D86" s="739"/>
      <c r="E86" s="739"/>
      <c r="F86" s="740"/>
      <c r="G86" s="740"/>
      <c r="H86" s="741"/>
      <c r="I86" s="741"/>
      <c r="J86" s="741"/>
      <c r="K86" s="741"/>
    </row>
    <row r="91" spans="1:12" ht="10.5" customHeight="1" x14ac:dyDescent="0.2"/>
  </sheetData>
  <mergeCells count="2">
    <mergeCell ref="A2:I2"/>
    <mergeCell ref="A84:K84"/>
  </mergeCells>
  <conditionalFormatting sqref="K46">
    <cfRule type="cellIs" dxfId="2" priority="1" stopIfTrue="1" operator="equal">
      <formula>-0.000001</formula>
    </cfRule>
  </conditionalFormatting>
  <conditionalFormatting sqref="O4:O21 M4:M30">
    <cfRule type="cellIs" dxfId="1" priority="3" stopIfTrue="1" operator="equal">
      <formula>-0.000001</formula>
    </cfRule>
  </conditionalFormatting>
  <conditionalFormatting sqref="O34:P34">
    <cfRule type="cellIs" dxfId="0" priority="2" stopIfTrue="1" operator="equal">
      <formula>-0.000001</formula>
    </cfRule>
  </conditionalFormatting>
  <printOptions horizontalCentered="1" verticalCentered="1"/>
  <pageMargins left="0" right="0" top="0" bottom="0" header="0.31496062992125984" footer="0.31496062992125984"/>
  <pageSetup paperSize="9" scale="52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DC838B-09DE-437E-9992-61C918210BE1}">
  <sheetPr codeName="Hoja19">
    <tabColor rgb="FF002060"/>
  </sheetPr>
  <dimension ref="A1:N57"/>
  <sheetViews>
    <sheetView showGridLines="0" view="pageBreakPreview" zoomScaleNormal="100" zoomScaleSheetLayoutView="100" workbookViewId="0"/>
  </sheetViews>
  <sheetFormatPr baseColWidth="10" defaultColWidth="11.42578125" defaultRowHeight="15" x14ac:dyDescent="0.25"/>
  <cols>
    <col min="2" max="14" width="10.5703125" customWidth="1"/>
    <col min="15" max="15" width="3" customWidth="1"/>
  </cols>
  <sheetData>
    <row r="1" spans="1:14" x14ac:dyDescent="0.25">
      <c r="A1" s="129" t="s">
        <v>408</v>
      </c>
      <c r="B1" s="253"/>
      <c r="C1" s="253"/>
      <c r="D1" s="253"/>
      <c r="E1" s="253"/>
      <c r="F1" s="253"/>
      <c r="G1" s="253"/>
      <c r="H1" s="253"/>
      <c r="I1" s="253"/>
      <c r="J1" s="253"/>
      <c r="K1" s="253"/>
      <c r="L1" s="253"/>
      <c r="M1" s="253"/>
      <c r="N1" s="253"/>
    </row>
    <row r="2" spans="1:14" ht="15.75" x14ac:dyDescent="0.25">
      <c r="A2" s="254" t="s">
        <v>409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</row>
    <row r="3" spans="1:14" ht="15.75" x14ac:dyDescent="0.25">
      <c r="A3" s="254" t="s">
        <v>410</v>
      </c>
      <c r="B3" s="253"/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</row>
    <row r="4" spans="1:14" ht="15.75" thickBot="1" x14ac:dyDescent="0.3">
      <c r="A4" s="77" t="s">
        <v>411</v>
      </c>
      <c r="B4" s="255" t="s">
        <v>412</v>
      </c>
      <c r="C4" s="255" t="s">
        <v>413</v>
      </c>
      <c r="D4" s="255" t="s">
        <v>414</v>
      </c>
      <c r="E4" s="255" t="s">
        <v>415</v>
      </c>
      <c r="F4" s="255" t="s">
        <v>416</v>
      </c>
      <c r="G4" s="255" t="s">
        <v>417</v>
      </c>
      <c r="H4" s="255" t="s">
        <v>418</v>
      </c>
      <c r="I4" s="255" t="s">
        <v>419</v>
      </c>
      <c r="J4" s="255" t="s">
        <v>420</v>
      </c>
      <c r="K4" s="255" t="s">
        <v>421</v>
      </c>
      <c r="L4" s="255" t="s">
        <v>422</v>
      </c>
      <c r="M4" s="255" t="s">
        <v>423</v>
      </c>
      <c r="N4" s="255" t="s">
        <v>0</v>
      </c>
    </row>
    <row r="5" spans="1:14" ht="15.75" thickBot="1" x14ac:dyDescent="0.3">
      <c r="A5" s="256" t="s">
        <v>424</v>
      </c>
      <c r="B5" s="257"/>
      <c r="C5" s="257"/>
      <c r="D5" s="257"/>
      <c r="E5" s="257"/>
      <c r="F5" s="257"/>
      <c r="G5" s="257"/>
      <c r="H5" s="257"/>
      <c r="I5" s="257"/>
      <c r="J5" s="257"/>
      <c r="K5" s="257"/>
      <c r="L5" s="257"/>
      <c r="M5" s="257"/>
      <c r="N5" s="258"/>
    </row>
    <row r="6" spans="1:14" x14ac:dyDescent="0.25">
      <c r="A6" s="259">
        <v>2009</v>
      </c>
      <c r="B6" s="260">
        <v>353</v>
      </c>
      <c r="C6" s="260">
        <v>717</v>
      </c>
      <c r="D6" s="260">
        <v>601</v>
      </c>
      <c r="E6" s="260">
        <v>338</v>
      </c>
      <c r="F6" s="260">
        <v>507</v>
      </c>
      <c r="G6" s="260">
        <v>281</v>
      </c>
      <c r="H6" s="260">
        <v>304</v>
      </c>
      <c r="I6" s="260">
        <v>586</v>
      </c>
      <c r="J6" s="260">
        <v>415</v>
      </c>
      <c r="K6" s="260">
        <v>439</v>
      </c>
      <c r="L6" s="260">
        <v>404</v>
      </c>
      <c r="M6" s="260">
        <v>290</v>
      </c>
      <c r="N6" s="260">
        <f>SUM(B6:M6)</f>
        <v>5235</v>
      </c>
    </row>
    <row r="7" spans="1:14" x14ac:dyDescent="0.25">
      <c r="A7" s="259">
        <v>2010</v>
      </c>
      <c r="B7" s="260">
        <v>514</v>
      </c>
      <c r="C7" s="260">
        <v>1556</v>
      </c>
      <c r="D7" s="260">
        <v>512</v>
      </c>
      <c r="E7" s="260">
        <v>467</v>
      </c>
      <c r="F7" s="260">
        <v>697</v>
      </c>
      <c r="G7" s="260">
        <v>476</v>
      </c>
      <c r="H7" s="260">
        <v>686</v>
      </c>
      <c r="I7" s="260">
        <v>686</v>
      </c>
      <c r="J7" s="260">
        <v>526</v>
      </c>
      <c r="K7" s="260">
        <v>859</v>
      </c>
      <c r="L7" s="260">
        <v>949</v>
      </c>
      <c r="M7" s="260">
        <v>1710</v>
      </c>
      <c r="N7" s="260">
        <f t="shared" ref="N7:N19" si="0">SUM(B7:M7)</f>
        <v>9638</v>
      </c>
    </row>
    <row r="8" spans="1:14" x14ac:dyDescent="0.25">
      <c r="A8" s="259">
        <v>2011</v>
      </c>
      <c r="B8" s="260">
        <v>1388</v>
      </c>
      <c r="C8" s="260">
        <v>1930</v>
      </c>
      <c r="D8" s="260">
        <v>961</v>
      </c>
      <c r="E8" s="260">
        <v>782</v>
      </c>
      <c r="F8" s="260">
        <v>898</v>
      </c>
      <c r="G8" s="260">
        <v>494</v>
      </c>
      <c r="H8" s="260">
        <v>545</v>
      </c>
      <c r="I8" s="260">
        <v>600</v>
      </c>
      <c r="J8" s="260">
        <v>691</v>
      </c>
      <c r="K8" s="260">
        <v>451</v>
      </c>
      <c r="L8" s="260">
        <v>739</v>
      </c>
      <c r="M8" s="260">
        <v>463</v>
      </c>
      <c r="N8" s="260">
        <f t="shared" si="0"/>
        <v>9942</v>
      </c>
    </row>
    <row r="9" spans="1:14" x14ac:dyDescent="0.25">
      <c r="A9" s="259">
        <v>2012</v>
      </c>
      <c r="B9" s="260">
        <v>1391</v>
      </c>
      <c r="C9" s="260">
        <v>462</v>
      </c>
      <c r="D9" s="260">
        <v>474</v>
      </c>
      <c r="E9" s="260">
        <v>345</v>
      </c>
      <c r="F9" s="260">
        <v>1279</v>
      </c>
      <c r="G9" s="260">
        <v>523</v>
      </c>
      <c r="H9" s="260">
        <v>450</v>
      </c>
      <c r="I9" s="260">
        <v>611</v>
      </c>
      <c r="J9" s="260">
        <v>384</v>
      </c>
      <c r="K9" s="260">
        <v>371</v>
      </c>
      <c r="L9" s="260">
        <v>739</v>
      </c>
      <c r="M9" s="260">
        <v>218</v>
      </c>
      <c r="N9" s="260">
        <f t="shared" si="0"/>
        <v>7247</v>
      </c>
    </row>
    <row r="10" spans="1:14" x14ac:dyDescent="0.25">
      <c r="A10" s="259">
        <v>2013</v>
      </c>
      <c r="B10" s="260">
        <v>1121</v>
      </c>
      <c r="C10" s="260">
        <v>319</v>
      </c>
      <c r="D10" s="260">
        <v>318</v>
      </c>
      <c r="E10" s="260">
        <v>418</v>
      </c>
      <c r="F10" s="260">
        <v>1035</v>
      </c>
      <c r="G10" s="260">
        <v>376</v>
      </c>
      <c r="H10" s="260">
        <v>360</v>
      </c>
      <c r="I10" s="260">
        <v>451</v>
      </c>
      <c r="J10" s="260">
        <v>310</v>
      </c>
      <c r="K10" s="260">
        <v>271</v>
      </c>
      <c r="L10" s="260">
        <v>650</v>
      </c>
      <c r="M10" s="260">
        <v>168</v>
      </c>
      <c r="N10" s="260">
        <f t="shared" si="0"/>
        <v>5797</v>
      </c>
    </row>
    <row r="11" spans="1:14" x14ac:dyDescent="0.25">
      <c r="A11" s="259">
        <v>2014</v>
      </c>
      <c r="B11" s="260">
        <v>2039</v>
      </c>
      <c r="C11" s="260">
        <v>358</v>
      </c>
      <c r="D11" s="260">
        <v>236</v>
      </c>
      <c r="E11" s="260">
        <v>250</v>
      </c>
      <c r="F11" s="260">
        <v>670</v>
      </c>
      <c r="G11" s="260">
        <v>477</v>
      </c>
      <c r="H11" s="260">
        <v>206</v>
      </c>
      <c r="I11" s="260">
        <v>389</v>
      </c>
      <c r="J11" s="260">
        <v>403</v>
      </c>
      <c r="K11" s="260">
        <v>288</v>
      </c>
      <c r="L11" s="260">
        <v>402</v>
      </c>
      <c r="M11" s="260">
        <v>372</v>
      </c>
      <c r="N11" s="260">
        <f t="shared" si="0"/>
        <v>6090</v>
      </c>
    </row>
    <row r="12" spans="1:14" x14ac:dyDescent="0.25">
      <c r="A12" s="259">
        <v>2015</v>
      </c>
      <c r="B12" s="260">
        <v>2176</v>
      </c>
      <c r="C12" s="260">
        <v>325</v>
      </c>
      <c r="D12" s="260">
        <v>232</v>
      </c>
      <c r="E12" s="260">
        <v>246</v>
      </c>
      <c r="F12" s="260">
        <v>771</v>
      </c>
      <c r="G12" s="260">
        <v>353</v>
      </c>
      <c r="H12" s="260">
        <v>214</v>
      </c>
      <c r="I12" s="260">
        <v>571</v>
      </c>
      <c r="J12" s="260">
        <v>192</v>
      </c>
      <c r="K12" s="260">
        <v>184</v>
      </c>
      <c r="L12" s="260">
        <v>392</v>
      </c>
      <c r="M12" s="260">
        <v>140</v>
      </c>
      <c r="N12" s="260">
        <f t="shared" si="0"/>
        <v>5796</v>
      </c>
    </row>
    <row r="13" spans="1:14" x14ac:dyDescent="0.25">
      <c r="A13" s="259">
        <v>2016</v>
      </c>
      <c r="B13" s="260">
        <v>1917</v>
      </c>
      <c r="C13" s="260">
        <v>223</v>
      </c>
      <c r="D13" s="260">
        <v>205</v>
      </c>
      <c r="E13" s="260">
        <v>271</v>
      </c>
      <c r="F13" s="260">
        <v>0</v>
      </c>
      <c r="G13" s="260">
        <v>0</v>
      </c>
      <c r="H13" s="260">
        <v>879</v>
      </c>
      <c r="I13" s="260">
        <v>292</v>
      </c>
      <c r="J13" s="260">
        <v>330</v>
      </c>
      <c r="K13" s="260">
        <v>307</v>
      </c>
      <c r="L13" s="260">
        <v>582</v>
      </c>
      <c r="M13" s="260">
        <v>300</v>
      </c>
      <c r="N13" s="260">
        <f t="shared" si="0"/>
        <v>5306</v>
      </c>
    </row>
    <row r="14" spans="1:14" x14ac:dyDescent="0.25">
      <c r="A14" s="259">
        <v>2017</v>
      </c>
      <c r="B14" s="260">
        <v>2287</v>
      </c>
      <c r="C14" s="260">
        <v>70</v>
      </c>
      <c r="D14" s="260">
        <v>83</v>
      </c>
      <c r="E14" s="260">
        <v>55</v>
      </c>
      <c r="F14" s="260">
        <v>130</v>
      </c>
      <c r="G14" s="260">
        <v>34</v>
      </c>
      <c r="H14" s="260">
        <v>53</v>
      </c>
      <c r="I14" s="260">
        <v>98</v>
      </c>
      <c r="J14" s="260">
        <v>62</v>
      </c>
      <c r="K14" s="260">
        <v>1661</v>
      </c>
      <c r="L14" s="260">
        <v>895</v>
      </c>
      <c r="M14" s="260">
        <v>403</v>
      </c>
      <c r="N14" s="260">
        <f t="shared" si="0"/>
        <v>5831</v>
      </c>
    </row>
    <row r="15" spans="1:14" x14ac:dyDescent="0.25">
      <c r="A15" s="259">
        <v>2018</v>
      </c>
      <c r="B15" s="260">
        <v>699</v>
      </c>
      <c r="C15" s="260">
        <v>372</v>
      </c>
      <c r="D15" s="260">
        <v>349</v>
      </c>
      <c r="E15" s="260">
        <v>596</v>
      </c>
      <c r="F15" s="260">
        <v>1556</v>
      </c>
      <c r="G15" s="260">
        <v>403</v>
      </c>
      <c r="H15" s="260">
        <v>525</v>
      </c>
      <c r="I15" s="260">
        <v>876</v>
      </c>
      <c r="J15" s="260">
        <v>445</v>
      </c>
      <c r="K15" s="260">
        <v>328</v>
      </c>
      <c r="L15" s="260">
        <v>558</v>
      </c>
      <c r="M15" s="260">
        <v>237</v>
      </c>
      <c r="N15" s="260">
        <f t="shared" si="0"/>
        <v>6944</v>
      </c>
    </row>
    <row r="16" spans="1:14" x14ac:dyDescent="0.25">
      <c r="A16" s="259">
        <v>2019</v>
      </c>
      <c r="B16" s="260">
        <v>362</v>
      </c>
      <c r="C16" s="260">
        <v>586</v>
      </c>
      <c r="D16" s="260">
        <v>328</v>
      </c>
      <c r="E16" s="260">
        <v>388</v>
      </c>
      <c r="F16" s="260">
        <v>1488</v>
      </c>
      <c r="G16" s="260">
        <v>278</v>
      </c>
      <c r="H16" s="260">
        <v>403</v>
      </c>
      <c r="I16" s="260">
        <v>456</v>
      </c>
      <c r="J16" s="260">
        <v>340</v>
      </c>
      <c r="K16" s="260">
        <v>329</v>
      </c>
      <c r="L16" s="260">
        <v>1068</v>
      </c>
      <c r="M16" s="260">
        <v>272</v>
      </c>
      <c r="N16" s="260">
        <f t="shared" si="0"/>
        <v>6298</v>
      </c>
    </row>
    <row r="17" spans="1:14" x14ac:dyDescent="0.25">
      <c r="A17" s="259">
        <v>2020</v>
      </c>
      <c r="B17" s="260">
        <v>535</v>
      </c>
      <c r="C17" s="260">
        <v>287</v>
      </c>
      <c r="D17" s="260">
        <v>153</v>
      </c>
      <c r="E17" s="260">
        <v>0</v>
      </c>
      <c r="F17" s="260">
        <v>0</v>
      </c>
      <c r="G17" s="260">
        <v>0</v>
      </c>
      <c r="H17" s="260">
        <v>754</v>
      </c>
      <c r="I17" s="260">
        <v>374</v>
      </c>
      <c r="J17" s="260">
        <v>463</v>
      </c>
      <c r="K17" s="260">
        <v>560</v>
      </c>
      <c r="L17" s="260">
        <v>1979</v>
      </c>
      <c r="M17" s="260">
        <v>381</v>
      </c>
      <c r="N17" s="260">
        <f t="shared" si="0"/>
        <v>5486</v>
      </c>
    </row>
    <row r="18" spans="1:14" x14ac:dyDescent="0.25">
      <c r="A18" s="259">
        <v>2021</v>
      </c>
      <c r="B18" s="260">
        <v>371</v>
      </c>
      <c r="C18" s="260">
        <v>268</v>
      </c>
      <c r="D18" s="260">
        <v>627</v>
      </c>
      <c r="E18" s="260">
        <v>257</v>
      </c>
      <c r="F18" s="260">
        <v>651</v>
      </c>
      <c r="G18" s="260">
        <v>342</v>
      </c>
      <c r="H18" s="260">
        <v>410</v>
      </c>
      <c r="I18" s="260">
        <v>741</v>
      </c>
      <c r="J18" s="260">
        <v>437</v>
      </c>
      <c r="K18" s="260">
        <v>423</v>
      </c>
      <c r="L18" s="260">
        <v>1123</v>
      </c>
      <c r="M18" s="260">
        <v>319</v>
      </c>
      <c r="N18" s="260">
        <f t="shared" si="0"/>
        <v>5969</v>
      </c>
    </row>
    <row r="19" spans="1:14" x14ac:dyDescent="0.25">
      <c r="A19" s="259">
        <v>2022</v>
      </c>
      <c r="B19" s="260">
        <v>528</v>
      </c>
      <c r="C19" s="260">
        <v>322</v>
      </c>
      <c r="D19" s="260">
        <v>420</v>
      </c>
      <c r="E19" s="260">
        <v>447</v>
      </c>
      <c r="F19" s="260">
        <v>1449</v>
      </c>
      <c r="G19" s="260">
        <v>529</v>
      </c>
      <c r="H19" s="260">
        <v>499</v>
      </c>
      <c r="I19" s="260">
        <v>855</v>
      </c>
      <c r="J19" s="260">
        <v>446</v>
      </c>
      <c r="K19" s="260">
        <v>355</v>
      </c>
      <c r="L19" s="260">
        <v>712</v>
      </c>
      <c r="M19" s="260">
        <v>264</v>
      </c>
      <c r="N19" s="260">
        <f t="shared" si="0"/>
        <v>6826</v>
      </c>
    </row>
    <row r="20" spans="1:14" x14ac:dyDescent="0.25">
      <c r="A20" s="259">
        <v>2023</v>
      </c>
      <c r="B20" s="260">
        <v>386</v>
      </c>
      <c r="C20" s="260">
        <v>331</v>
      </c>
      <c r="D20" s="260">
        <v>419</v>
      </c>
      <c r="E20" s="260">
        <v>336</v>
      </c>
      <c r="F20" s="260">
        <v>1294</v>
      </c>
      <c r="G20" s="260">
        <v>354</v>
      </c>
      <c r="H20" s="260">
        <v>601</v>
      </c>
      <c r="I20" s="260">
        <v>1043</v>
      </c>
      <c r="J20" s="260">
        <v>532</v>
      </c>
      <c r="K20" s="260">
        <v>445</v>
      </c>
      <c r="L20" s="260">
        <v>798</v>
      </c>
      <c r="M20" s="260">
        <v>294</v>
      </c>
      <c r="N20" s="260">
        <f>SUM(B20:M20)</f>
        <v>6833</v>
      </c>
    </row>
    <row r="21" spans="1:14" ht="15.75" thickBot="1" x14ac:dyDescent="0.3">
      <c r="A21" s="259">
        <v>2024</v>
      </c>
      <c r="B21" s="260">
        <v>875</v>
      </c>
      <c r="C21" s="260">
        <v>386</v>
      </c>
      <c r="D21" s="260">
        <v>379</v>
      </c>
      <c r="E21" s="260">
        <v>499</v>
      </c>
      <c r="F21" s="260">
        <v>1215</v>
      </c>
      <c r="G21" s="260">
        <v>412</v>
      </c>
      <c r="H21" s="260">
        <v>478</v>
      </c>
      <c r="I21" s="260">
        <v>1145</v>
      </c>
      <c r="J21" s="260">
        <v>569</v>
      </c>
      <c r="K21" s="260">
        <v>608</v>
      </c>
      <c r="L21" s="260">
        <v>810</v>
      </c>
      <c r="M21" s="260">
        <v>325</v>
      </c>
      <c r="N21" s="260">
        <f>SUM(B21:M21)</f>
        <v>7701</v>
      </c>
    </row>
    <row r="22" spans="1:14" ht="15.75" thickBot="1" x14ac:dyDescent="0.3">
      <c r="A22" s="261" t="s">
        <v>425</v>
      </c>
      <c r="B22" s="262"/>
      <c r="C22" s="262"/>
      <c r="D22" s="262"/>
      <c r="E22" s="262"/>
      <c r="F22" s="262"/>
      <c r="G22" s="262"/>
      <c r="H22" s="262"/>
      <c r="I22" s="262"/>
      <c r="J22" s="262"/>
      <c r="K22" s="262"/>
      <c r="L22" s="262"/>
      <c r="M22" s="262"/>
      <c r="N22" s="263"/>
    </row>
    <row r="23" spans="1:14" x14ac:dyDescent="0.25">
      <c r="A23" s="259">
        <v>2009</v>
      </c>
      <c r="B23" s="264">
        <v>137</v>
      </c>
      <c r="C23" s="264">
        <v>418</v>
      </c>
      <c r="D23" s="264">
        <v>429</v>
      </c>
      <c r="E23" s="264">
        <v>93</v>
      </c>
      <c r="F23" s="264">
        <v>208</v>
      </c>
      <c r="G23" s="264">
        <v>423</v>
      </c>
      <c r="H23" s="264">
        <v>487</v>
      </c>
      <c r="I23" s="264">
        <v>121</v>
      </c>
      <c r="J23" s="264">
        <v>281</v>
      </c>
      <c r="K23" s="264">
        <v>332</v>
      </c>
      <c r="L23" s="264">
        <v>443</v>
      </c>
      <c r="M23" s="264">
        <v>490</v>
      </c>
      <c r="N23" s="260">
        <f t="shared" ref="N23:N36" si="1">SUM(B23:M23)</f>
        <v>3862</v>
      </c>
    </row>
    <row r="24" spans="1:14" x14ac:dyDescent="0.25">
      <c r="A24" s="259">
        <v>2010</v>
      </c>
      <c r="B24" s="264">
        <v>215</v>
      </c>
      <c r="C24" s="264">
        <v>261</v>
      </c>
      <c r="D24" s="264">
        <v>195</v>
      </c>
      <c r="E24" s="264">
        <v>236</v>
      </c>
      <c r="F24" s="264">
        <v>251</v>
      </c>
      <c r="G24" s="264">
        <v>244</v>
      </c>
      <c r="H24" s="264">
        <v>352</v>
      </c>
      <c r="I24" s="264">
        <v>216</v>
      </c>
      <c r="J24" s="264">
        <v>450</v>
      </c>
      <c r="K24" s="264">
        <v>301</v>
      </c>
      <c r="L24" s="264">
        <v>582</v>
      </c>
      <c r="M24" s="264">
        <v>688</v>
      </c>
      <c r="N24" s="260">
        <f t="shared" si="1"/>
        <v>3991</v>
      </c>
    </row>
    <row r="25" spans="1:14" ht="12.75" customHeight="1" x14ac:dyDescent="0.25">
      <c r="A25" s="259">
        <v>2011</v>
      </c>
      <c r="B25" s="264">
        <v>242</v>
      </c>
      <c r="C25" s="264">
        <v>292</v>
      </c>
      <c r="D25" s="264">
        <v>623</v>
      </c>
      <c r="E25" s="264">
        <v>481</v>
      </c>
      <c r="F25" s="264">
        <v>550</v>
      </c>
      <c r="G25" s="264">
        <v>332</v>
      </c>
      <c r="H25" s="264">
        <v>491</v>
      </c>
      <c r="I25" s="264">
        <v>455</v>
      </c>
      <c r="J25" s="264">
        <v>300</v>
      </c>
      <c r="K25" s="264">
        <v>179</v>
      </c>
      <c r="L25" s="264">
        <v>135</v>
      </c>
      <c r="M25" s="264">
        <v>175</v>
      </c>
      <c r="N25" s="260">
        <f t="shared" si="1"/>
        <v>4255</v>
      </c>
    </row>
    <row r="26" spans="1:14" x14ac:dyDescent="0.25">
      <c r="A26" s="259">
        <v>2012</v>
      </c>
      <c r="B26" s="264">
        <v>0</v>
      </c>
      <c r="C26" s="264">
        <v>0</v>
      </c>
      <c r="D26" s="264">
        <v>507</v>
      </c>
      <c r="E26" s="264">
        <v>1002</v>
      </c>
      <c r="F26" s="264">
        <v>517</v>
      </c>
      <c r="G26" s="264">
        <v>318</v>
      </c>
      <c r="H26" s="264">
        <v>347</v>
      </c>
      <c r="I26" s="264">
        <v>346</v>
      </c>
      <c r="J26" s="264">
        <v>196</v>
      </c>
      <c r="K26" s="264">
        <v>444</v>
      </c>
      <c r="L26" s="264">
        <v>336</v>
      </c>
      <c r="M26" s="264">
        <v>363</v>
      </c>
      <c r="N26" s="260">
        <f t="shared" si="1"/>
        <v>4376</v>
      </c>
    </row>
    <row r="27" spans="1:14" x14ac:dyDescent="0.25">
      <c r="A27" s="259">
        <v>2013</v>
      </c>
      <c r="B27" s="264">
        <v>125</v>
      </c>
      <c r="C27" s="264">
        <v>331</v>
      </c>
      <c r="D27" s="264">
        <v>330</v>
      </c>
      <c r="E27" s="264">
        <v>339</v>
      </c>
      <c r="F27" s="264">
        <v>326</v>
      </c>
      <c r="G27" s="264">
        <v>223</v>
      </c>
      <c r="H27" s="264">
        <v>420</v>
      </c>
      <c r="I27" s="264">
        <v>266</v>
      </c>
      <c r="J27" s="264">
        <v>390</v>
      </c>
      <c r="K27" s="264">
        <v>304</v>
      </c>
      <c r="L27" s="264">
        <v>317</v>
      </c>
      <c r="M27" s="264">
        <v>351</v>
      </c>
      <c r="N27" s="260">
        <f t="shared" si="1"/>
        <v>3722</v>
      </c>
    </row>
    <row r="28" spans="1:14" x14ac:dyDescent="0.25">
      <c r="A28" s="259">
        <v>2014</v>
      </c>
      <c r="B28" s="264">
        <v>220</v>
      </c>
      <c r="C28" s="264">
        <v>284</v>
      </c>
      <c r="D28" s="264">
        <v>253</v>
      </c>
      <c r="E28" s="264">
        <v>237</v>
      </c>
      <c r="F28" s="264">
        <v>357</v>
      </c>
      <c r="G28" s="264">
        <v>275</v>
      </c>
      <c r="H28" s="264">
        <v>278</v>
      </c>
      <c r="I28" s="264">
        <v>88</v>
      </c>
      <c r="J28" s="264">
        <v>244</v>
      </c>
      <c r="K28" s="264">
        <v>245</v>
      </c>
      <c r="L28" s="264">
        <v>145</v>
      </c>
      <c r="M28" s="264">
        <v>342</v>
      </c>
      <c r="N28" s="260">
        <f t="shared" si="1"/>
        <v>2968</v>
      </c>
    </row>
    <row r="29" spans="1:14" x14ac:dyDescent="0.25">
      <c r="A29" s="259">
        <v>2015</v>
      </c>
      <c r="B29" s="264">
        <v>225</v>
      </c>
      <c r="C29" s="264">
        <v>112</v>
      </c>
      <c r="D29" s="264">
        <v>155</v>
      </c>
      <c r="E29" s="264">
        <v>388</v>
      </c>
      <c r="F29" s="264">
        <v>364</v>
      </c>
      <c r="G29" s="264">
        <v>208</v>
      </c>
      <c r="H29" s="264">
        <v>393</v>
      </c>
      <c r="I29" s="264">
        <v>166</v>
      </c>
      <c r="J29" s="264">
        <v>474</v>
      </c>
      <c r="K29" s="260">
        <v>0</v>
      </c>
      <c r="L29" s="260">
        <v>0</v>
      </c>
      <c r="M29" s="260">
        <v>0</v>
      </c>
      <c r="N29" s="260">
        <f t="shared" si="1"/>
        <v>2485</v>
      </c>
    </row>
    <row r="30" spans="1:14" x14ac:dyDescent="0.25">
      <c r="A30" s="259">
        <v>2016</v>
      </c>
      <c r="B30" s="260">
        <v>0</v>
      </c>
      <c r="C30" s="260">
        <v>0</v>
      </c>
      <c r="D30" s="260">
        <v>0</v>
      </c>
      <c r="E30" s="260">
        <v>74</v>
      </c>
      <c r="F30" s="260">
        <v>0</v>
      </c>
      <c r="G30" s="260">
        <v>0</v>
      </c>
      <c r="H30" s="260">
        <v>0</v>
      </c>
      <c r="I30" s="260">
        <v>0</v>
      </c>
      <c r="J30" s="260">
        <v>0</v>
      </c>
      <c r="K30" s="264">
        <v>908</v>
      </c>
      <c r="L30" s="264">
        <v>179</v>
      </c>
      <c r="M30" s="264">
        <v>285</v>
      </c>
      <c r="N30" s="260">
        <f t="shared" si="1"/>
        <v>1446</v>
      </c>
    </row>
    <row r="31" spans="1:14" x14ac:dyDescent="0.25">
      <c r="A31" s="259">
        <v>2017</v>
      </c>
      <c r="B31" s="260">
        <v>0</v>
      </c>
      <c r="C31" s="260">
        <v>61</v>
      </c>
      <c r="D31" s="260">
        <v>247</v>
      </c>
      <c r="E31" s="260">
        <v>81</v>
      </c>
      <c r="F31" s="260">
        <v>110</v>
      </c>
      <c r="G31" s="260">
        <v>213</v>
      </c>
      <c r="H31" s="260">
        <v>108</v>
      </c>
      <c r="I31" s="260">
        <v>148</v>
      </c>
      <c r="J31" s="260">
        <v>325</v>
      </c>
      <c r="K31" s="264">
        <v>217</v>
      </c>
      <c r="L31" s="264">
        <v>130</v>
      </c>
      <c r="M31" s="264">
        <v>490</v>
      </c>
      <c r="N31" s="260">
        <f t="shared" si="1"/>
        <v>2130</v>
      </c>
    </row>
    <row r="32" spans="1:14" x14ac:dyDescent="0.25">
      <c r="A32" s="259">
        <v>2018</v>
      </c>
      <c r="B32" s="264">
        <v>134</v>
      </c>
      <c r="C32" s="264">
        <v>202</v>
      </c>
      <c r="D32" s="264">
        <v>178</v>
      </c>
      <c r="E32" s="264">
        <v>150</v>
      </c>
      <c r="F32" s="264">
        <v>119</v>
      </c>
      <c r="G32" s="264">
        <v>129</v>
      </c>
      <c r="H32" s="264">
        <v>22</v>
      </c>
      <c r="I32" s="264">
        <v>261</v>
      </c>
      <c r="J32" s="264">
        <v>177</v>
      </c>
      <c r="K32" s="264">
        <v>204</v>
      </c>
      <c r="L32" s="264">
        <v>519</v>
      </c>
      <c r="M32" s="264">
        <v>241</v>
      </c>
      <c r="N32" s="260">
        <f t="shared" si="1"/>
        <v>2336</v>
      </c>
    </row>
    <row r="33" spans="1:14" x14ac:dyDescent="0.25">
      <c r="A33" s="259">
        <v>2019</v>
      </c>
      <c r="B33" s="265">
        <v>199</v>
      </c>
      <c r="C33" s="265">
        <v>314</v>
      </c>
      <c r="D33" s="265">
        <v>164</v>
      </c>
      <c r="E33" s="265">
        <v>319</v>
      </c>
      <c r="F33" s="265">
        <v>249</v>
      </c>
      <c r="G33" s="265">
        <v>206</v>
      </c>
      <c r="H33" s="265">
        <v>301</v>
      </c>
      <c r="I33" s="265">
        <v>316</v>
      </c>
      <c r="J33" s="265">
        <v>104</v>
      </c>
      <c r="K33" s="265">
        <v>302</v>
      </c>
      <c r="L33" s="265">
        <v>147</v>
      </c>
      <c r="M33" s="265">
        <v>433</v>
      </c>
      <c r="N33" s="260">
        <f t="shared" si="1"/>
        <v>3054</v>
      </c>
    </row>
    <row r="34" spans="1:14" x14ac:dyDescent="0.25">
      <c r="A34" s="259">
        <v>2020</v>
      </c>
      <c r="B34" s="265">
        <v>241</v>
      </c>
      <c r="C34" s="265">
        <v>187</v>
      </c>
      <c r="D34" s="266">
        <v>157</v>
      </c>
      <c r="E34" s="266">
        <v>0</v>
      </c>
      <c r="F34" s="266">
        <v>0</v>
      </c>
      <c r="G34" s="266">
        <v>0</v>
      </c>
      <c r="H34" s="266">
        <v>102</v>
      </c>
      <c r="I34" s="266">
        <v>297</v>
      </c>
      <c r="J34" s="266">
        <v>169</v>
      </c>
      <c r="K34" s="266">
        <v>213</v>
      </c>
      <c r="L34" s="266">
        <v>350</v>
      </c>
      <c r="M34" s="266">
        <v>179</v>
      </c>
      <c r="N34" s="260">
        <f t="shared" si="1"/>
        <v>1895</v>
      </c>
    </row>
    <row r="35" spans="1:14" x14ac:dyDescent="0.25">
      <c r="A35" s="259">
        <v>2021</v>
      </c>
      <c r="B35" s="265">
        <v>219</v>
      </c>
      <c r="C35" s="265">
        <v>203</v>
      </c>
      <c r="D35" s="266">
        <v>219</v>
      </c>
      <c r="E35" s="266">
        <v>210</v>
      </c>
      <c r="F35" s="266">
        <v>233</v>
      </c>
      <c r="G35" s="266">
        <v>339</v>
      </c>
      <c r="H35" s="266">
        <v>326</v>
      </c>
      <c r="I35" s="266">
        <v>316</v>
      </c>
      <c r="J35" s="266">
        <v>219</v>
      </c>
      <c r="K35" s="266">
        <v>279</v>
      </c>
      <c r="L35" s="266">
        <v>324</v>
      </c>
      <c r="M35" s="266">
        <v>259</v>
      </c>
      <c r="N35" s="260">
        <f t="shared" si="1"/>
        <v>3146</v>
      </c>
    </row>
    <row r="36" spans="1:14" x14ac:dyDescent="0.25">
      <c r="A36" s="259">
        <v>2022</v>
      </c>
      <c r="B36" s="265">
        <v>301</v>
      </c>
      <c r="C36" s="265">
        <v>274</v>
      </c>
      <c r="D36" s="266">
        <v>337</v>
      </c>
      <c r="E36" s="266">
        <v>286</v>
      </c>
      <c r="F36" s="266">
        <v>319</v>
      </c>
      <c r="G36" s="266">
        <v>238</v>
      </c>
      <c r="H36" s="266">
        <v>356</v>
      </c>
      <c r="I36" s="266">
        <v>317</v>
      </c>
      <c r="J36" s="266">
        <v>335</v>
      </c>
      <c r="K36" s="266">
        <v>350</v>
      </c>
      <c r="L36" s="266">
        <v>321</v>
      </c>
      <c r="M36" s="266">
        <v>305</v>
      </c>
      <c r="N36" s="260">
        <f t="shared" si="1"/>
        <v>3739</v>
      </c>
    </row>
    <row r="37" spans="1:14" x14ac:dyDescent="0.25">
      <c r="A37" s="259">
        <v>2023</v>
      </c>
      <c r="B37" s="265">
        <v>350</v>
      </c>
      <c r="C37" s="265">
        <v>362</v>
      </c>
      <c r="D37" s="266">
        <v>505</v>
      </c>
      <c r="E37" s="266">
        <v>373</v>
      </c>
      <c r="F37" s="266">
        <v>491</v>
      </c>
      <c r="G37" s="266">
        <v>343</v>
      </c>
      <c r="H37" s="266">
        <v>439</v>
      </c>
      <c r="I37" s="266">
        <v>468</v>
      </c>
      <c r="J37" s="260">
        <v>347</v>
      </c>
      <c r="K37" s="260">
        <v>292</v>
      </c>
      <c r="L37" s="260">
        <v>360</v>
      </c>
      <c r="M37" s="260">
        <v>366</v>
      </c>
      <c r="N37" s="260">
        <f>SUM(B37:M37)</f>
        <v>4696</v>
      </c>
    </row>
    <row r="38" spans="1:14" ht="15.75" thickBot="1" x14ac:dyDescent="0.3">
      <c r="A38" s="259">
        <v>2024</v>
      </c>
      <c r="B38" s="265">
        <v>416</v>
      </c>
      <c r="C38" s="265">
        <v>340</v>
      </c>
      <c r="D38" s="266">
        <v>325</v>
      </c>
      <c r="E38" s="266">
        <v>419</v>
      </c>
      <c r="F38" s="266">
        <v>314</v>
      </c>
      <c r="G38" s="266">
        <v>317</v>
      </c>
      <c r="H38" s="266">
        <v>232</v>
      </c>
      <c r="I38" s="266">
        <v>404</v>
      </c>
      <c r="J38" s="260">
        <v>313</v>
      </c>
      <c r="K38" s="260">
        <v>358</v>
      </c>
      <c r="L38" s="260">
        <v>213</v>
      </c>
      <c r="M38" s="260">
        <v>352</v>
      </c>
      <c r="N38" s="260">
        <f>SUM(B38:M38)</f>
        <v>4003</v>
      </c>
    </row>
    <row r="39" spans="1:14" ht="15.75" thickBot="1" x14ac:dyDescent="0.3">
      <c r="A39" s="261" t="s">
        <v>426</v>
      </c>
      <c r="B39" s="262"/>
      <c r="C39" s="262"/>
      <c r="D39" s="262"/>
      <c r="E39" s="262"/>
      <c r="F39" s="262"/>
      <c r="G39" s="262"/>
      <c r="H39" s="262"/>
      <c r="I39" s="262"/>
      <c r="J39" s="262"/>
      <c r="K39" s="262"/>
      <c r="L39" s="262"/>
      <c r="M39" s="262"/>
      <c r="N39" s="263"/>
    </row>
    <row r="40" spans="1:14" x14ac:dyDescent="0.25">
      <c r="A40" s="259">
        <v>2009</v>
      </c>
      <c r="B40" s="264">
        <v>79054</v>
      </c>
      <c r="C40" s="260">
        <v>233271</v>
      </c>
      <c r="D40" s="260">
        <v>245697</v>
      </c>
      <c r="E40" s="260">
        <v>49862</v>
      </c>
      <c r="F40" s="264">
        <v>128089</v>
      </c>
      <c r="G40" s="260">
        <v>262520</v>
      </c>
      <c r="H40" s="260">
        <v>287412</v>
      </c>
      <c r="I40" s="260">
        <v>58346</v>
      </c>
      <c r="J40" s="264">
        <v>184683</v>
      </c>
      <c r="K40" s="260">
        <v>187909</v>
      </c>
      <c r="L40" s="260">
        <v>239235</v>
      </c>
      <c r="M40" s="260">
        <v>252290</v>
      </c>
      <c r="N40" s="260">
        <f t="shared" ref="N40:N55" si="2">SUM(B40:M40)</f>
        <v>2208368</v>
      </c>
    </row>
    <row r="41" spans="1:14" x14ac:dyDescent="0.25">
      <c r="A41" s="259">
        <v>2010</v>
      </c>
      <c r="B41" s="264">
        <v>105549</v>
      </c>
      <c r="C41" s="260">
        <v>186481</v>
      </c>
      <c r="D41" s="260">
        <v>113138</v>
      </c>
      <c r="E41" s="260">
        <v>126981</v>
      </c>
      <c r="F41" s="264">
        <v>144408</v>
      </c>
      <c r="G41" s="260">
        <v>153551</v>
      </c>
      <c r="H41" s="260">
        <v>236173</v>
      </c>
      <c r="I41" s="260">
        <v>117965</v>
      </c>
      <c r="J41" s="264">
        <v>274273</v>
      </c>
      <c r="K41" s="260">
        <v>201597</v>
      </c>
      <c r="L41" s="260">
        <v>391211</v>
      </c>
      <c r="M41" s="260">
        <v>445154</v>
      </c>
      <c r="N41" s="260">
        <f t="shared" si="2"/>
        <v>2496481</v>
      </c>
    </row>
    <row r="42" spans="1:14" x14ac:dyDescent="0.25">
      <c r="A42" s="259">
        <v>2011</v>
      </c>
      <c r="B42" s="264">
        <v>161710</v>
      </c>
      <c r="C42" s="260">
        <v>170715</v>
      </c>
      <c r="D42" s="260">
        <v>432702</v>
      </c>
      <c r="E42" s="260">
        <v>390251</v>
      </c>
      <c r="F42" s="264">
        <v>437382</v>
      </c>
      <c r="G42" s="260">
        <v>220084</v>
      </c>
      <c r="H42" s="260">
        <v>342824</v>
      </c>
      <c r="I42" s="260">
        <v>299026</v>
      </c>
      <c r="J42" s="264">
        <v>171908</v>
      </c>
      <c r="K42" s="260">
        <v>171167</v>
      </c>
      <c r="L42" s="260">
        <v>101514</v>
      </c>
      <c r="M42" s="260">
        <v>113158</v>
      </c>
      <c r="N42" s="260">
        <f t="shared" si="2"/>
        <v>3012441</v>
      </c>
    </row>
    <row r="43" spans="1:14" x14ac:dyDescent="0.25">
      <c r="A43" s="259">
        <v>2012</v>
      </c>
      <c r="B43" s="260">
        <v>0</v>
      </c>
      <c r="C43" s="260">
        <v>0</v>
      </c>
      <c r="D43" s="260">
        <v>344770</v>
      </c>
      <c r="E43" s="260">
        <v>600417</v>
      </c>
      <c r="F43" s="264">
        <v>306692</v>
      </c>
      <c r="G43" s="260">
        <v>200734</v>
      </c>
      <c r="H43" s="260">
        <v>230042</v>
      </c>
      <c r="I43" s="260">
        <v>200873</v>
      </c>
      <c r="J43" s="264">
        <v>133315</v>
      </c>
      <c r="K43" s="260">
        <v>287218</v>
      </c>
      <c r="L43" s="260">
        <v>214813</v>
      </c>
      <c r="M43" s="260">
        <v>220432</v>
      </c>
      <c r="N43" s="260">
        <f t="shared" si="2"/>
        <v>2739306</v>
      </c>
    </row>
    <row r="44" spans="1:14" x14ac:dyDescent="0.25">
      <c r="A44" s="259">
        <v>2013</v>
      </c>
      <c r="B44" s="264">
        <v>58586</v>
      </c>
      <c r="C44" s="260">
        <v>147664</v>
      </c>
      <c r="D44" s="260">
        <v>152719</v>
      </c>
      <c r="E44" s="260">
        <v>169137</v>
      </c>
      <c r="F44" s="264">
        <v>158259</v>
      </c>
      <c r="G44" s="260">
        <v>117696</v>
      </c>
      <c r="H44" s="260">
        <v>226659</v>
      </c>
      <c r="I44" s="260">
        <v>141609</v>
      </c>
      <c r="J44" s="264">
        <v>204049</v>
      </c>
      <c r="K44" s="260">
        <v>160318</v>
      </c>
      <c r="L44" s="260">
        <v>150143</v>
      </c>
      <c r="M44" s="260">
        <v>173860</v>
      </c>
      <c r="N44" s="260">
        <f t="shared" si="2"/>
        <v>1860699</v>
      </c>
    </row>
    <row r="45" spans="1:14" x14ac:dyDescent="0.25">
      <c r="A45" s="259">
        <v>2014</v>
      </c>
      <c r="B45" s="264">
        <v>98436.3</v>
      </c>
      <c r="C45" s="260">
        <v>133326</v>
      </c>
      <c r="D45" s="260">
        <v>132626.29999999999</v>
      </c>
      <c r="E45" s="260">
        <v>139241</v>
      </c>
      <c r="F45" s="264">
        <v>190666</v>
      </c>
      <c r="G45" s="260">
        <v>126401</v>
      </c>
      <c r="H45" s="260">
        <v>133390</v>
      </c>
      <c r="I45" s="260">
        <v>41694</v>
      </c>
      <c r="J45" s="264">
        <v>127290.4</v>
      </c>
      <c r="K45" s="260">
        <v>127743</v>
      </c>
      <c r="L45" s="260">
        <v>68142</v>
      </c>
      <c r="M45" s="260">
        <v>180040</v>
      </c>
      <c r="N45" s="260">
        <f t="shared" si="2"/>
        <v>1498996</v>
      </c>
    </row>
    <row r="46" spans="1:14" x14ac:dyDescent="0.25">
      <c r="A46" s="259">
        <v>2015</v>
      </c>
      <c r="B46" s="264">
        <v>110934</v>
      </c>
      <c r="C46" s="260">
        <v>53376</v>
      </c>
      <c r="D46" s="260">
        <v>106585</v>
      </c>
      <c r="E46" s="260">
        <v>228911</v>
      </c>
      <c r="F46" s="264">
        <v>208849</v>
      </c>
      <c r="G46" s="260">
        <v>117497</v>
      </c>
      <c r="H46" s="260">
        <v>210342</v>
      </c>
      <c r="I46" s="260">
        <v>97422</v>
      </c>
      <c r="J46" s="264">
        <v>253813</v>
      </c>
      <c r="K46" s="260">
        <v>0</v>
      </c>
      <c r="L46" s="260">
        <v>0</v>
      </c>
      <c r="M46" s="260">
        <v>0</v>
      </c>
      <c r="N46" s="260">
        <f t="shared" si="2"/>
        <v>1387729</v>
      </c>
    </row>
    <row r="47" spans="1:14" x14ac:dyDescent="0.25">
      <c r="A47" s="259">
        <v>2016</v>
      </c>
      <c r="B47" s="260">
        <v>0</v>
      </c>
      <c r="C47" s="260">
        <v>0</v>
      </c>
      <c r="D47" s="260">
        <v>0</v>
      </c>
      <c r="E47" s="260">
        <v>35313</v>
      </c>
      <c r="F47" s="260">
        <v>0</v>
      </c>
      <c r="G47" s="260">
        <v>0</v>
      </c>
      <c r="H47" s="260">
        <v>0</v>
      </c>
      <c r="I47" s="260">
        <v>0</v>
      </c>
      <c r="J47" s="260">
        <v>0</v>
      </c>
      <c r="K47" s="260">
        <v>427494</v>
      </c>
      <c r="L47" s="260">
        <v>84556</v>
      </c>
      <c r="M47" s="260">
        <v>138372</v>
      </c>
      <c r="N47" s="260">
        <f t="shared" si="2"/>
        <v>685735</v>
      </c>
    </row>
    <row r="48" spans="1:14" x14ac:dyDescent="0.25">
      <c r="A48" s="259">
        <v>2017</v>
      </c>
      <c r="B48" s="260">
        <v>0</v>
      </c>
      <c r="C48" s="260">
        <v>32699</v>
      </c>
      <c r="D48" s="260">
        <v>119341</v>
      </c>
      <c r="E48" s="260">
        <v>39632</v>
      </c>
      <c r="F48" s="264">
        <v>52597</v>
      </c>
      <c r="G48" s="260">
        <v>103011</v>
      </c>
      <c r="H48" s="260">
        <v>58147</v>
      </c>
      <c r="I48" s="260">
        <v>71465</v>
      </c>
      <c r="J48" s="264">
        <v>169386</v>
      </c>
      <c r="K48" s="260">
        <v>116649</v>
      </c>
      <c r="L48" s="260">
        <v>66266</v>
      </c>
      <c r="M48" s="260">
        <v>248824</v>
      </c>
      <c r="N48" s="260">
        <f t="shared" si="2"/>
        <v>1078017</v>
      </c>
    </row>
    <row r="49" spans="1:14" x14ac:dyDescent="0.25">
      <c r="A49" s="259">
        <v>2018</v>
      </c>
      <c r="B49" s="264">
        <v>77037.951400000005</v>
      </c>
      <c r="C49" s="260">
        <v>101004.1557</v>
      </c>
      <c r="D49" s="260">
        <v>87581.926600000006</v>
      </c>
      <c r="E49" s="260">
        <v>65305.583700000003</v>
      </c>
      <c r="F49" s="264">
        <v>56652.629000000001</v>
      </c>
      <c r="G49" s="260">
        <v>60121.993999999999</v>
      </c>
      <c r="H49" s="260">
        <v>8299.4192999999996</v>
      </c>
      <c r="I49" s="260">
        <v>140270</v>
      </c>
      <c r="J49" s="264">
        <v>96581.507800000007</v>
      </c>
      <c r="K49" s="260">
        <v>92298.494099999996</v>
      </c>
      <c r="L49" s="260">
        <v>298058.84769999998</v>
      </c>
      <c r="M49" s="260">
        <v>134142.55230000001</v>
      </c>
      <c r="N49" s="260">
        <f t="shared" si="2"/>
        <v>1217355.0616000001</v>
      </c>
    </row>
    <row r="50" spans="1:14" x14ac:dyDescent="0.25">
      <c r="A50" s="259">
        <v>2019</v>
      </c>
      <c r="B50" s="264">
        <v>113674.3042</v>
      </c>
      <c r="C50" s="260">
        <v>163856.00839999999</v>
      </c>
      <c r="D50" s="260">
        <v>82299.246799999994</v>
      </c>
      <c r="E50" s="260">
        <v>168104.20209999999</v>
      </c>
      <c r="F50" s="260">
        <v>123100</v>
      </c>
      <c r="G50" s="260">
        <v>109500</v>
      </c>
      <c r="H50" s="260">
        <v>156221.7782</v>
      </c>
      <c r="I50" s="260">
        <v>147464.70670000001</v>
      </c>
      <c r="J50" s="260">
        <v>40886.7673</v>
      </c>
      <c r="K50" s="260">
        <v>140394.4111</v>
      </c>
      <c r="L50" s="260">
        <v>73818.002699999997</v>
      </c>
      <c r="M50" s="260">
        <v>250455.20490000001</v>
      </c>
      <c r="N50" s="260">
        <f t="shared" si="2"/>
        <v>1569774.6324</v>
      </c>
    </row>
    <row r="51" spans="1:14" x14ac:dyDescent="0.25">
      <c r="A51" s="259">
        <v>2020</v>
      </c>
      <c r="B51" s="265">
        <v>130443.2118</v>
      </c>
      <c r="C51" s="266">
        <v>103099.0327</v>
      </c>
      <c r="D51" s="266">
        <v>73948.434899999993</v>
      </c>
      <c r="E51" s="266">
        <v>0</v>
      </c>
      <c r="F51" s="266">
        <v>0</v>
      </c>
      <c r="G51" s="266">
        <v>0</v>
      </c>
      <c r="H51" s="266">
        <v>51938.995300000002</v>
      </c>
      <c r="I51" s="266">
        <v>170409.80780000001</v>
      </c>
      <c r="J51" s="266">
        <v>72232.071899999995</v>
      </c>
      <c r="K51" s="266">
        <v>112837.5545</v>
      </c>
      <c r="L51" s="266">
        <v>198928.77929999999</v>
      </c>
      <c r="M51" s="266">
        <v>95960</v>
      </c>
      <c r="N51" s="260">
        <f t="shared" si="2"/>
        <v>1009797.8881999999</v>
      </c>
    </row>
    <row r="52" spans="1:14" x14ac:dyDescent="0.25">
      <c r="A52" s="259">
        <v>2021</v>
      </c>
      <c r="B52" s="265">
        <v>118360.9504</v>
      </c>
      <c r="C52" s="266">
        <v>116461.18919999999</v>
      </c>
      <c r="D52" s="266">
        <v>100449.1796</v>
      </c>
      <c r="E52" s="266">
        <v>121142.3597</v>
      </c>
      <c r="F52" s="266">
        <v>133020</v>
      </c>
      <c r="G52" s="266">
        <v>178812.8726</v>
      </c>
      <c r="H52" s="266">
        <v>172294.3615</v>
      </c>
      <c r="I52" s="266">
        <v>160758.0379</v>
      </c>
      <c r="J52" s="266">
        <v>106249.34880000001</v>
      </c>
      <c r="K52" s="266">
        <v>133625.087</v>
      </c>
      <c r="L52" s="266">
        <v>156286.829</v>
      </c>
      <c r="M52" s="266">
        <v>144670</v>
      </c>
      <c r="N52" s="260">
        <f t="shared" si="2"/>
        <v>1642130.2157000001</v>
      </c>
    </row>
    <row r="53" spans="1:14" x14ac:dyDescent="0.25">
      <c r="A53" s="259">
        <v>2022</v>
      </c>
      <c r="B53" s="265">
        <v>139071.03030000001</v>
      </c>
      <c r="C53" s="266">
        <v>138971</v>
      </c>
      <c r="D53" s="266">
        <v>169098.16500000001</v>
      </c>
      <c r="E53" s="266">
        <v>126841.2335</v>
      </c>
      <c r="F53" s="266">
        <v>147361.1048</v>
      </c>
      <c r="G53" s="266">
        <v>100141.92879999999</v>
      </c>
      <c r="H53" s="266">
        <v>154905.747</v>
      </c>
      <c r="I53" s="266">
        <v>150632</v>
      </c>
      <c r="J53" s="266">
        <v>179491.0202</v>
      </c>
      <c r="K53" s="266">
        <v>146335.63159999999</v>
      </c>
      <c r="L53" s="266">
        <v>154340.6189</v>
      </c>
      <c r="M53" s="266">
        <v>153410</v>
      </c>
      <c r="N53" s="260">
        <f t="shared" si="2"/>
        <v>1760599.4800999998</v>
      </c>
    </row>
    <row r="54" spans="1:14" x14ac:dyDescent="0.25">
      <c r="A54" s="259">
        <v>2023</v>
      </c>
      <c r="B54" s="265">
        <v>154724.4688</v>
      </c>
      <c r="C54" s="266">
        <v>168287.96609999999</v>
      </c>
      <c r="D54" s="266">
        <v>223068.7977</v>
      </c>
      <c r="E54" s="266">
        <v>170836.6833</v>
      </c>
      <c r="F54" s="266">
        <v>214612.16560000001</v>
      </c>
      <c r="G54" s="266">
        <v>146115.3806</v>
      </c>
      <c r="H54" s="266">
        <v>192413.5478</v>
      </c>
      <c r="I54" s="266">
        <v>205592.66940000001</v>
      </c>
      <c r="J54" s="260">
        <v>154540.96679999999</v>
      </c>
      <c r="K54" s="260">
        <v>132732.89600000001</v>
      </c>
      <c r="L54" s="260">
        <v>151415.6373</v>
      </c>
      <c r="M54" s="260">
        <v>151110.65839999999</v>
      </c>
      <c r="N54" s="260">
        <f t="shared" si="2"/>
        <v>2065451.8378000003</v>
      </c>
    </row>
    <row r="55" spans="1:14" x14ac:dyDescent="0.25">
      <c r="A55" s="259">
        <v>2024</v>
      </c>
      <c r="B55" s="265">
        <v>169637.1384</v>
      </c>
      <c r="C55" s="266">
        <v>140212.04569999999</v>
      </c>
      <c r="D55" s="266">
        <v>125721.59149999999</v>
      </c>
      <c r="E55" s="266">
        <v>169588.68669999999</v>
      </c>
      <c r="F55" s="266">
        <v>111048.496</v>
      </c>
      <c r="G55" s="266">
        <v>121170.2102</v>
      </c>
      <c r="H55" s="266">
        <v>94624.356700000004</v>
      </c>
      <c r="I55" s="266">
        <v>153836.3597</v>
      </c>
      <c r="J55" s="260">
        <v>129177.59760000001</v>
      </c>
      <c r="K55" s="260">
        <v>133942.04070000001</v>
      </c>
      <c r="L55" s="260">
        <v>95700</v>
      </c>
      <c r="M55" s="260">
        <v>128404</v>
      </c>
      <c r="N55" s="260">
        <f t="shared" si="2"/>
        <v>1573062.5231999999</v>
      </c>
    </row>
    <row r="56" spans="1:14" ht="15.75" customHeight="1" x14ac:dyDescent="0.25">
      <c r="A56" s="1045" t="s">
        <v>802</v>
      </c>
      <c r="B56" s="1045"/>
      <c r="C56" s="1045"/>
      <c r="D56" s="1045"/>
      <c r="E56" s="1045"/>
      <c r="F56" s="1045"/>
      <c r="G56" s="1045"/>
      <c r="H56" s="1045"/>
      <c r="I56" s="1045"/>
      <c r="J56" s="267"/>
      <c r="K56" s="267"/>
      <c r="L56" s="267"/>
      <c r="M56" s="267"/>
      <c r="N56" s="267"/>
    </row>
    <row r="57" spans="1:14" ht="16.5" customHeight="1" x14ac:dyDescent="0.25">
      <c r="A57" s="268" t="s">
        <v>524</v>
      </c>
      <c r="B57" s="269"/>
      <c r="C57" s="269"/>
      <c r="D57" s="269"/>
      <c r="E57" s="269"/>
      <c r="F57" s="269"/>
      <c r="G57" s="269"/>
      <c r="H57" s="269"/>
      <c r="I57" s="269"/>
      <c r="J57" s="269"/>
      <c r="K57" s="269"/>
      <c r="L57" s="269"/>
      <c r="M57" s="269"/>
      <c r="N57" s="269"/>
    </row>
  </sheetData>
  <mergeCells count="1">
    <mergeCell ref="A56:I56"/>
  </mergeCells>
  <printOptions horizontalCentered="1" verticalCentered="1"/>
  <pageMargins left="0" right="0" top="0" bottom="0" header="0.31496062992125984" footer="0.31496062992125984"/>
  <pageSetup paperSize="9" scale="63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CDE5C4-304B-4EA8-9481-0A1DAF6A31CB}">
  <sheetPr codeName="Hoja20">
    <tabColor rgb="FF002060"/>
  </sheetPr>
  <dimension ref="A1:K85"/>
  <sheetViews>
    <sheetView showGridLines="0" view="pageBreakPreview" zoomScaleNormal="100" zoomScaleSheetLayoutView="100" workbookViewId="0"/>
  </sheetViews>
  <sheetFormatPr baseColWidth="10" defaultColWidth="14.42578125" defaultRowHeight="15" x14ac:dyDescent="0.25"/>
  <cols>
    <col min="1" max="1" width="13" style="515" customWidth="1"/>
    <col min="2" max="2" width="44.5703125" style="515" customWidth="1"/>
    <col min="3" max="3" width="20.140625" style="515" customWidth="1"/>
    <col min="4" max="4" width="26.28515625" style="515" customWidth="1"/>
    <col min="5" max="5" width="11.5703125" style="491" customWidth="1"/>
    <col min="6" max="6" width="29.42578125" style="491" customWidth="1"/>
    <col min="7" max="7" width="13.42578125" style="491" customWidth="1"/>
    <col min="8" max="11" width="11.5703125" style="491" customWidth="1"/>
    <col min="12" max="16384" width="14.42578125" style="491"/>
  </cols>
  <sheetData>
    <row r="1" spans="1:11" ht="13.5" customHeight="1" x14ac:dyDescent="0.25">
      <c r="A1" s="488" t="s">
        <v>575</v>
      </c>
      <c r="B1" s="489"/>
      <c r="C1" s="489"/>
      <c r="D1" s="489"/>
      <c r="E1" s="490"/>
      <c r="F1" s="490"/>
      <c r="G1" s="490"/>
      <c r="H1" s="490"/>
      <c r="I1" s="490"/>
      <c r="J1" s="490"/>
      <c r="K1" s="490"/>
    </row>
    <row r="2" spans="1:11" ht="15.75" x14ac:dyDescent="0.25">
      <c r="A2" s="492" t="s">
        <v>814</v>
      </c>
      <c r="B2" s="493"/>
      <c r="C2" s="494"/>
      <c r="D2" s="494"/>
      <c r="E2" s="490"/>
      <c r="I2" s="490"/>
      <c r="J2" s="490"/>
      <c r="K2" s="490"/>
    </row>
    <row r="3" spans="1:11" ht="13.5" customHeight="1" x14ac:dyDescent="0.25">
      <c r="A3" s="492"/>
      <c r="B3" s="493"/>
      <c r="C3" s="494"/>
      <c r="D3" s="494"/>
      <c r="E3" s="490"/>
      <c r="I3" s="490"/>
      <c r="J3" s="490"/>
      <c r="K3" s="490"/>
    </row>
    <row r="4" spans="1:11" ht="13.5" customHeight="1" x14ac:dyDescent="0.25">
      <c r="A4" s="495" t="s">
        <v>576</v>
      </c>
      <c r="B4" s="495" t="s">
        <v>577</v>
      </c>
      <c r="C4" s="496" t="s">
        <v>578</v>
      </c>
      <c r="D4" s="496" t="s">
        <v>260</v>
      </c>
      <c r="E4" s="490"/>
      <c r="I4" s="490"/>
      <c r="J4" s="490"/>
      <c r="K4" s="490"/>
    </row>
    <row r="5" spans="1:11" ht="13.5" customHeight="1" x14ac:dyDescent="0.25">
      <c r="A5" s="497">
        <v>338</v>
      </c>
      <c r="B5" s="497" t="s">
        <v>261</v>
      </c>
      <c r="C5" s="498">
        <v>324238.3334</v>
      </c>
      <c r="D5" s="499">
        <f>C5/128521560</f>
        <v>2.5228322267485705E-3</v>
      </c>
      <c r="E5" s="502"/>
      <c r="F5" s="503"/>
      <c r="G5" s="503"/>
      <c r="I5" s="490"/>
      <c r="J5" s="490"/>
      <c r="K5" s="490"/>
    </row>
    <row r="6" spans="1:11" ht="13.5" customHeight="1" x14ac:dyDescent="0.25">
      <c r="A6" s="497">
        <v>724</v>
      </c>
      <c r="B6" s="497" t="s">
        <v>579</v>
      </c>
      <c r="C6" s="498">
        <v>1594684.3557999989</v>
      </c>
      <c r="D6" s="499">
        <f>C6/128521560</f>
        <v>1.240791316102916E-2</v>
      </c>
      <c r="E6" s="909"/>
      <c r="F6" s="500"/>
      <c r="G6" s="501"/>
      <c r="I6" s="490"/>
      <c r="J6" s="490"/>
      <c r="K6" s="490"/>
    </row>
    <row r="7" spans="1:11" ht="13.5" customHeight="1" x14ac:dyDescent="0.25">
      <c r="A7" s="987">
        <v>131</v>
      </c>
      <c r="B7" s="987" t="s">
        <v>582</v>
      </c>
      <c r="C7" s="988">
        <v>61171.745699999985</v>
      </c>
      <c r="D7" s="989">
        <f>C7/128521560</f>
        <v>4.7596485523518378E-4</v>
      </c>
      <c r="E7" s="502"/>
      <c r="F7" s="503"/>
      <c r="G7" s="503"/>
      <c r="I7" s="490"/>
      <c r="J7" s="490"/>
      <c r="K7" s="490"/>
    </row>
    <row r="8" spans="1:11" ht="13.5" customHeight="1" x14ac:dyDescent="0.25">
      <c r="A8" s="504">
        <v>194</v>
      </c>
      <c r="B8" s="504" t="s">
        <v>580</v>
      </c>
      <c r="C8" s="502">
        <v>138570.23730000001</v>
      </c>
      <c r="D8" s="505">
        <f>C8/128521560</f>
        <v>1.0781867050166526E-3</v>
      </c>
      <c r="E8" s="502"/>
      <c r="F8" s="503"/>
      <c r="G8" s="503"/>
      <c r="I8" s="490"/>
      <c r="J8" s="490"/>
      <c r="K8" s="490"/>
    </row>
    <row r="9" spans="1:11" ht="13.5" customHeight="1" x14ac:dyDescent="0.25">
      <c r="A9" s="504">
        <v>2</v>
      </c>
      <c r="B9" s="504" t="s">
        <v>581</v>
      </c>
      <c r="C9" s="502">
        <v>300</v>
      </c>
      <c r="D9" s="505">
        <f t="shared" ref="D9:D12" si="0">C9/128521560</f>
        <v>2.3342387067197129E-6</v>
      </c>
      <c r="E9" s="502"/>
      <c r="F9" s="503"/>
      <c r="G9" s="503"/>
      <c r="I9" s="490"/>
      <c r="J9" s="490"/>
      <c r="K9" s="490"/>
    </row>
    <row r="10" spans="1:11" ht="13.5" customHeight="1" x14ac:dyDescent="0.25">
      <c r="A10" s="504">
        <v>35</v>
      </c>
      <c r="B10" s="504" t="s">
        <v>583</v>
      </c>
      <c r="C10" s="502">
        <v>127751.5536</v>
      </c>
      <c r="D10" s="505">
        <f>C10/128521560</f>
        <v>9.9400873752232707E-4</v>
      </c>
      <c r="E10" s="502"/>
      <c r="F10" s="503"/>
      <c r="G10" s="503"/>
      <c r="I10" s="490"/>
      <c r="J10" s="490"/>
      <c r="K10" s="490"/>
    </row>
    <row r="11" spans="1:11" ht="13.5" customHeight="1" x14ac:dyDescent="0.25">
      <c r="A11" s="504">
        <v>16</v>
      </c>
      <c r="B11" s="504" t="s">
        <v>584</v>
      </c>
      <c r="C11" s="502">
        <v>39357.608500000002</v>
      </c>
      <c r="D11" s="505">
        <f t="shared" si="0"/>
        <v>3.0623351054873599E-4</v>
      </c>
      <c r="E11" s="502"/>
      <c r="F11" s="503"/>
      <c r="G11" s="503"/>
      <c r="H11" s="490"/>
      <c r="I11" s="490"/>
      <c r="J11" s="490"/>
      <c r="K11" s="490"/>
    </row>
    <row r="12" spans="1:11" ht="13.5" customHeight="1" x14ac:dyDescent="0.25">
      <c r="A12" s="504">
        <v>11</v>
      </c>
      <c r="B12" s="504" t="s">
        <v>585</v>
      </c>
      <c r="C12" s="502">
        <v>8389.9974000000002</v>
      </c>
      <c r="D12" s="505">
        <f t="shared" si="0"/>
        <v>6.5280855601192514E-5</v>
      </c>
      <c r="E12" s="502"/>
      <c r="F12" s="503"/>
      <c r="G12" s="503"/>
      <c r="H12" s="490"/>
      <c r="I12" s="490"/>
      <c r="J12" s="490"/>
      <c r="K12" s="490"/>
    </row>
    <row r="13" spans="1:11" ht="29.25" customHeight="1" x14ac:dyDescent="0.25">
      <c r="A13" s="506">
        <f>SUM(A5:A12)</f>
        <v>1451</v>
      </c>
      <c r="B13" s="507" t="s">
        <v>730</v>
      </c>
      <c r="C13" s="506">
        <f>SUM(C5:C12)</f>
        <v>2294463.8316999995</v>
      </c>
      <c r="D13" s="508">
        <f>SUM(D5:D12)</f>
        <v>1.7852754290408539E-2</v>
      </c>
      <c r="E13" s="490"/>
      <c r="F13" s="503"/>
      <c r="G13" s="503"/>
      <c r="H13" s="490"/>
      <c r="I13" s="490"/>
      <c r="J13" s="490"/>
      <c r="K13" s="490"/>
    </row>
    <row r="14" spans="1:11" ht="13.5" customHeight="1" x14ac:dyDescent="0.25">
      <c r="A14" s="509"/>
      <c r="B14" s="510"/>
      <c r="C14" s="494"/>
      <c r="D14" s="494"/>
      <c r="E14" s="490"/>
      <c r="F14" s="490"/>
      <c r="G14" s="490"/>
      <c r="H14" s="490"/>
      <c r="I14" s="490"/>
      <c r="J14" s="490"/>
      <c r="K14" s="490"/>
    </row>
    <row r="15" spans="1:11" ht="18" customHeight="1" x14ac:dyDescent="0.25">
      <c r="A15" s="1046" t="s">
        <v>815</v>
      </c>
      <c r="B15" s="1047"/>
      <c r="C15" s="1047"/>
      <c r="D15" s="1047"/>
      <c r="E15" s="490"/>
      <c r="F15" s="490"/>
      <c r="G15" s="490"/>
      <c r="H15" s="490"/>
      <c r="I15" s="490"/>
      <c r="J15" s="490"/>
      <c r="K15" s="490"/>
    </row>
    <row r="16" spans="1:11" ht="90.75" customHeight="1" x14ac:dyDescent="0.25">
      <c r="A16" s="1048" t="s">
        <v>586</v>
      </c>
      <c r="B16" s="1049"/>
      <c r="C16" s="1049"/>
      <c r="D16" s="1049"/>
      <c r="E16" s="490"/>
      <c r="F16" s="490"/>
      <c r="G16" s="490"/>
      <c r="H16" s="490"/>
      <c r="I16" s="490"/>
      <c r="J16" s="490"/>
      <c r="K16" s="490"/>
    </row>
    <row r="17" spans="1:11" ht="13.5" customHeight="1" x14ac:dyDescent="0.25">
      <c r="A17" s="509"/>
      <c r="B17" s="510"/>
      <c r="C17" s="494"/>
      <c r="D17" s="494"/>
      <c r="E17" s="490"/>
      <c r="F17" s="490"/>
      <c r="G17" s="490"/>
      <c r="H17" s="490"/>
      <c r="I17" s="490"/>
      <c r="J17" s="490"/>
      <c r="K17" s="490"/>
    </row>
    <row r="18" spans="1:11" ht="13.5" customHeight="1" x14ac:dyDescent="0.25">
      <c r="A18" s="509"/>
      <c r="B18" s="510"/>
      <c r="C18" s="494"/>
      <c r="D18" s="494"/>
      <c r="E18" s="490"/>
      <c r="F18" s="490"/>
      <c r="G18" s="490"/>
      <c r="H18" s="490"/>
      <c r="I18" s="490"/>
      <c r="J18" s="490"/>
      <c r="K18" s="490"/>
    </row>
    <row r="19" spans="1:11" ht="13.5" customHeight="1" x14ac:dyDescent="0.25">
      <c r="A19" s="509"/>
      <c r="B19" s="510"/>
      <c r="C19" s="494"/>
      <c r="D19" s="494"/>
      <c r="E19" s="490"/>
      <c r="F19" s="490"/>
      <c r="G19" s="490"/>
      <c r="H19" s="490"/>
      <c r="I19" s="490"/>
      <c r="J19" s="490"/>
      <c r="K19" s="490"/>
    </row>
    <row r="20" spans="1:11" ht="13.5" customHeight="1" x14ac:dyDescent="0.25">
      <c r="A20" s="509"/>
      <c r="B20" s="510"/>
      <c r="C20" s="494"/>
      <c r="D20" s="494"/>
      <c r="E20" s="490"/>
      <c r="F20" s="490"/>
      <c r="G20" s="490"/>
      <c r="H20" s="490"/>
      <c r="I20" s="490"/>
      <c r="J20" s="490"/>
      <c r="K20" s="490"/>
    </row>
    <row r="21" spans="1:11" ht="13.5" customHeight="1" x14ac:dyDescent="0.25">
      <c r="A21" s="509"/>
      <c r="B21" s="510"/>
      <c r="C21" s="511"/>
      <c r="D21" s="494"/>
      <c r="E21" s="490"/>
      <c r="F21" s="490"/>
      <c r="G21" s="490"/>
      <c r="H21" s="490"/>
      <c r="I21" s="490"/>
      <c r="J21" s="490"/>
      <c r="K21" s="490"/>
    </row>
    <row r="22" spans="1:11" ht="13.5" customHeight="1" x14ac:dyDescent="0.25">
      <c r="A22" s="509"/>
      <c r="B22" s="510"/>
      <c r="C22" s="494"/>
      <c r="D22" s="494"/>
      <c r="E22" s="490"/>
      <c r="F22" s="490"/>
      <c r="G22" s="490"/>
      <c r="H22" s="490"/>
      <c r="I22" s="490"/>
      <c r="J22" s="490"/>
      <c r="K22" s="490"/>
    </row>
    <row r="23" spans="1:11" ht="13.5" customHeight="1" x14ac:dyDescent="0.25">
      <c r="A23" s="512"/>
      <c r="B23" s="72"/>
      <c r="C23" s="513"/>
      <c r="D23" s="513"/>
      <c r="E23" s="490"/>
      <c r="F23" s="490"/>
      <c r="G23" s="490"/>
      <c r="H23" s="490"/>
      <c r="I23" s="490"/>
      <c r="J23" s="490"/>
      <c r="K23" s="490"/>
    </row>
    <row r="24" spans="1:11" ht="13.5" customHeight="1" x14ac:dyDescent="0.25">
      <c r="A24" s="509"/>
      <c r="B24" s="510"/>
      <c r="C24" s="494"/>
      <c r="D24" s="494"/>
      <c r="E24" s="490"/>
      <c r="F24" s="490"/>
      <c r="G24" s="490"/>
      <c r="H24" s="490"/>
      <c r="I24" s="490"/>
      <c r="J24" s="490"/>
      <c r="K24" s="490"/>
    </row>
    <row r="25" spans="1:11" ht="13.5" customHeight="1" x14ac:dyDescent="0.25">
      <c r="A25" s="514"/>
      <c r="B25" s="510"/>
      <c r="C25" s="494"/>
      <c r="D25" s="494"/>
      <c r="E25" s="490"/>
      <c r="F25" s="490"/>
      <c r="G25" s="490"/>
      <c r="H25" s="490"/>
      <c r="I25" s="490"/>
      <c r="J25" s="490"/>
      <c r="K25" s="490"/>
    </row>
    <row r="26" spans="1:11" ht="13.5" customHeight="1" x14ac:dyDescent="0.25">
      <c r="A26" s="509"/>
      <c r="B26" s="510"/>
      <c r="C26" s="494"/>
      <c r="D26" s="494"/>
      <c r="E26" s="490"/>
      <c r="F26" s="490"/>
      <c r="G26" s="490"/>
      <c r="H26" s="490"/>
      <c r="I26" s="490"/>
      <c r="J26" s="490"/>
      <c r="K26" s="490"/>
    </row>
    <row r="27" spans="1:11" ht="13.5" customHeight="1" x14ac:dyDescent="0.25">
      <c r="A27" s="509"/>
      <c r="B27" s="510"/>
      <c r="C27" s="494"/>
      <c r="D27" s="494"/>
      <c r="E27" s="490"/>
      <c r="F27" s="490"/>
      <c r="G27" s="490"/>
      <c r="H27" s="490"/>
      <c r="I27" s="490"/>
      <c r="J27" s="490"/>
      <c r="K27" s="490"/>
    </row>
    <row r="28" spans="1:11" ht="13.5" customHeight="1" x14ac:dyDescent="0.25">
      <c r="A28" s="509"/>
      <c r="B28" s="510"/>
      <c r="C28" s="494"/>
      <c r="D28" s="494"/>
      <c r="E28" s="490"/>
      <c r="F28" s="490"/>
      <c r="G28" s="490"/>
      <c r="H28" s="490"/>
      <c r="I28" s="490"/>
      <c r="J28" s="490"/>
      <c r="K28" s="490"/>
    </row>
    <row r="29" spans="1:11" ht="13.5" customHeight="1" x14ac:dyDescent="0.25">
      <c r="A29" s="509"/>
      <c r="B29" s="510"/>
      <c r="C29" s="494"/>
      <c r="D29" s="494"/>
      <c r="E29" s="490"/>
      <c r="F29" s="490"/>
      <c r="G29" s="490"/>
      <c r="H29" s="490"/>
      <c r="I29" s="490"/>
      <c r="J29" s="490"/>
      <c r="K29" s="490"/>
    </row>
    <row r="30" spans="1:11" ht="13.5" customHeight="1" x14ac:dyDescent="0.25">
      <c r="A30" s="509"/>
      <c r="B30" s="510"/>
      <c r="C30" s="494"/>
      <c r="D30" s="494"/>
      <c r="E30" s="490"/>
      <c r="F30" s="490"/>
      <c r="G30" s="490"/>
      <c r="H30" s="490"/>
      <c r="I30" s="490"/>
      <c r="J30" s="490"/>
      <c r="K30" s="490"/>
    </row>
    <row r="31" spans="1:11" ht="13.5" customHeight="1" x14ac:dyDescent="0.25">
      <c r="A31" s="509"/>
      <c r="B31" s="510"/>
      <c r="C31" s="494"/>
      <c r="D31" s="494"/>
      <c r="E31" s="490"/>
      <c r="F31" s="490"/>
      <c r="G31" s="490"/>
      <c r="H31" s="490"/>
      <c r="I31" s="490"/>
      <c r="J31" s="490"/>
      <c r="K31" s="490"/>
    </row>
    <row r="32" spans="1:11" ht="13.5" customHeight="1" x14ac:dyDescent="0.25">
      <c r="A32" s="509"/>
      <c r="B32" s="510"/>
      <c r="C32" s="494"/>
      <c r="D32" s="494"/>
      <c r="E32" s="490"/>
      <c r="F32" s="490"/>
      <c r="G32" s="490"/>
      <c r="H32" s="490"/>
      <c r="I32" s="490"/>
      <c r="J32" s="490"/>
      <c r="K32" s="490"/>
    </row>
    <row r="33" spans="1:11" ht="13.5" customHeight="1" x14ac:dyDescent="0.25">
      <c r="A33" s="509"/>
      <c r="B33" s="510"/>
      <c r="C33" s="494"/>
      <c r="D33" s="494"/>
      <c r="E33" s="490"/>
      <c r="F33" s="490"/>
      <c r="G33" s="490"/>
      <c r="H33" s="490"/>
      <c r="I33" s="490"/>
      <c r="J33" s="490"/>
      <c r="K33" s="490"/>
    </row>
    <row r="34" spans="1:11" ht="13.5" customHeight="1" x14ac:dyDescent="0.25">
      <c r="A34" s="509"/>
      <c r="B34" s="510"/>
      <c r="C34" s="494"/>
      <c r="D34" s="494"/>
      <c r="E34" s="490"/>
      <c r="F34" s="490"/>
      <c r="G34" s="490"/>
      <c r="H34" s="490"/>
      <c r="I34" s="490"/>
      <c r="J34" s="490"/>
      <c r="K34" s="490"/>
    </row>
    <row r="35" spans="1:11" ht="13.5" customHeight="1" x14ac:dyDescent="0.25">
      <c r="A35" s="509"/>
      <c r="B35" s="510"/>
      <c r="C35" s="494"/>
      <c r="D35" s="494"/>
      <c r="E35" s="490"/>
      <c r="F35" s="490"/>
      <c r="G35" s="490"/>
      <c r="H35" s="490"/>
      <c r="I35" s="490"/>
      <c r="J35" s="490"/>
      <c r="K35" s="490"/>
    </row>
    <row r="36" spans="1:11" ht="13.5" customHeight="1" x14ac:dyDescent="0.25">
      <c r="A36" s="509"/>
      <c r="B36" s="510"/>
      <c r="C36" s="494"/>
      <c r="D36" s="494"/>
      <c r="E36" s="490"/>
      <c r="F36" s="490"/>
      <c r="G36" s="490"/>
      <c r="H36" s="490"/>
      <c r="I36" s="490"/>
      <c r="J36" s="490"/>
      <c r="K36" s="490"/>
    </row>
    <row r="37" spans="1:11" ht="13.5" customHeight="1" x14ac:dyDescent="0.25">
      <c r="A37" s="509"/>
      <c r="B37" s="510"/>
      <c r="C37" s="494"/>
      <c r="D37" s="494"/>
      <c r="E37" s="490"/>
      <c r="F37" s="490"/>
      <c r="G37" s="490"/>
      <c r="H37" s="490"/>
      <c r="I37" s="490"/>
      <c r="J37" s="490"/>
      <c r="K37" s="490"/>
    </row>
    <row r="38" spans="1:11" ht="13.5" customHeight="1" x14ac:dyDescent="0.25">
      <c r="A38" s="509"/>
      <c r="B38" s="510"/>
      <c r="C38" s="494"/>
      <c r="D38" s="494"/>
      <c r="E38" s="490"/>
      <c r="F38" s="490"/>
      <c r="G38" s="490"/>
      <c r="H38" s="490"/>
      <c r="I38" s="490"/>
      <c r="J38" s="490"/>
      <c r="K38" s="490"/>
    </row>
    <row r="39" spans="1:11" ht="13.5" customHeight="1" x14ac:dyDescent="0.25">
      <c r="A39" s="509"/>
      <c r="B39" s="510"/>
      <c r="C39" s="494"/>
      <c r="D39" s="494"/>
      <c r="E39" s="490"/>
      <c r="F39" s="490"/>
      <c r="G39" s="490"/>
      <c r="H39" s="490"/>
      <c r="I39" s="490"/>
      <c r="J39" s="490"/>
      <c r="K39" s="490"/>
    </row>
    <row r="40" spans="1:11" ht="13.5" customHeight="1" x14ac:dyDescent="0.25">
      <c r="A40" s="509"/>
      <c r="B40" s="510"/>
      <c r="C40" s="494"/>
      <c r="D40" s="494"/>
      <c r="E40" s="490"/>
      <c r="F40" s="490"/>
      <c r="G40" s="490"/>
      <c r="H40" s="490"/>
      <c r="I40" s="490"/>
      <c r="J40" s="490"/>
      <c r="K40" s="490"/>
    </row>
    <row r="41" spans="1:11" ht="13.5" customHeight="1" x14ac:dyDescent="0.25">
      <c r="A41" s="509"/>
      <c r="B41" s="510"/>
      <c r="C41" s="494"/>
      <c r="D41" s="494"/>
      <c r="E41" s="490"/>
      <c r="F41" s="490"/>
      <c r="G41" s="490"/>
      <c r="H41" s="490"/>
      <c r="I41" s="490"/>
      <c r="J41" s="490"/>
      <c r="K41" s="490"/>
    </row>
    <row r="42" spans="1:11" ht="13.5" customHeight="1" x14ac:dyDescent="0.25">
      <c r="A42" s="509"/>
      <c r="B42" s="510"/>
      <c r="C42" s="494"/>
      <c r="D42" s="494"/>
      <c r="E42" s="490"/>
      <c r="F42" s="490"/>
      <c r="G42" s="490"/>
      <c r="H42" s="490"/>
      <c r="I42" s="490"/>
      <c r="J42" s="490"/>
      <c r="K42" s="490"/>
    </row>
    <row r="43" spans="1:11" ht="13.5" customHeight="1" x14ac:dyDescent="0.25">
      <c r="A43" s="509"/>
      <c r="B43" s="510"/>
      <c r="C43" s="494"/>
      <c r="D43" s="494"/>
      <c r="E43" s="490"/>
      <c r="F43" s="490"/>
      <c r="G43" s="490"/>
      <c r="H43" s="490"/>
      <c r="I43" s="490"/>
      <c r="J43" s="490"/>
      <c r="K43" s="490"/>
    </row>
    <row r="44" spans="1:11" ht="13.5" customHeight="1" x14ac:dyDescent="0.25">
      <c r="A44" s="509"/>
      <c r="B44" s="510"/>
      <c r="C44" s="494"/>
      <c r="D44" s="494"/>
      <c r="E44" s="490"/>
      <c r="F44" s="490"/>
      <c r="G44" s="490"/>
      <c r="H44" s="490"/>
      <c r="I44" s="490"/>
      <c r="J44" s="490"/>
      <c r="K44" s="490"/>
    </row>
    <row r="45" spans="1:11" ht="13.5" customHeight="1" x14ac:dyDescent="0.25">
      <c r="A45" s="509"/>
      <c r="B45" s="510"/>
      <c r="C45" s="494"/>
      <c r="D45" s="494"/>
      <c r="E45" s="490"/>
      <c r="F45" s="490"/>
      <c r="G45" s="490"/>
      <c r="H45" s="490"/>
      <c r="I45" s="490"/>
      <c r="J45" s="490"/>
      <c r="K45" s="490"/>
    </row>
    <row r="46" spans="1:11" ht="13.5" customHeight="1" x14ac:dyDescent="0.25">
      <c r="A46" s="509"/>
      <c r="B46" s="510"/>
      <c r="C46" s="494"/>
      <c r="D46" s="494"/>
      <c r="E46" s="490"/>
      <c r="F46" s="490"/>
      <c r="G46" s="490"/>
      <c r="H46" s="490"/>
      <c r="I46" s="490"/>
      <c r="J46" s="490"/>
      <c r="K46" s="490"/>
    </row>
    <row r="47" spans="1:11" ht="13.5" customHeight="1" x14ac:dyDescent="0.25">
      <c r="A47" s="509"/>
      <c r="B47" s="510"/>
      <c r="C47" s="494"/>
      <c r="D47" s="494"/>
      <c r="E47" s="490"/>
      <c r="F47" s="490"/>
      <c r="G47" s="490"/>
      <c r="H47" s="490"/>
      <c r="I47" s="490"/>
      <c r="J47" s="490"/>
      <c r="K47" s="490"/>
    </row>
    <row r="48" spans="1:11" ht="13.5" customHeight="1" x14ac:dyDescent="0.25">
      <c r="A48" s="509"/>
      <c r="B48" s="510"/>
      <c r="C48" s="494"/>
      <c r="D48" s="494"/>
      <c r="E48" s="490"/>
      <c r="F48" s="490"/>
      <c r="G48" s="490"/>
      <c r="H48" s="490"/>
      <c r="I48" s="490"/>
      <c r="J48" s="490"/>
      <c r="K48" s="490"/>
    </row>
    <row r="49" spans="1:11" ht="13.5" customHeight="1" x14ac:dyDescent="0.25">
      <c r="A49" s="509"/>
      <c r="B49" s="510"/>
      <c r="C49" s="494"/>
      <c r="D49" s="494"/>
      <c r="E49" s="490"/>
      <c r="F49" s="490"/>
      <c r="G49" s="490"/>
      <c r="H49" s="490"/>
      <c r="I49" s="490"/>
      <c r="J49" s="490"/>
      <c r="K49" s="490"/>
    </row>
    <row r="50" spans="1:11" ht="13.5" customHeight="1" x14ac:dyDescent="0.25">
      <c r="A50" s="509"/>
      <c r="B50" s="510"/>
      <c r="C50" s="494"/>
      <c r="D50" s="494"/>
      <c r="E50" s="490"/>
      <c r="F50" s="490"/>
      <c r="G50" s="490"/>
      <c r="H50" s="490"/>
      <c r="I50" s="490"/>
      <c r="J50" s="490"/>
      <c r="K50" s="490"/>
    </row>
    <row r="51" spans="1:11" ht="13.5" customHeight="1" x14ac:dyDescent="0.25">
      <c r="A51" s="509"/>
      <c r="B51" s="510"/>
      <c r="C51" s="494"/>
      <c r="D51" s="494"/>
      <c r="E51" s="490"/>
      <c r="F51" s="490"/>
      <c r="G51" s="490"/>
      <c r="H51" s="490"/>
      <c r="I51" s="490"/>
      <c r="J51" s="490"/>
      <c r="K51" s="490"/>
    </row>
    <row r="52" spans="1:11" ht="13.5" customHeight="1" x14ac:dyDescent="0.25">
      <c r="A52" s="509"/>
      <c r="B52" s="510"/>
      <c r="C52" s="494"/>
      <c r="D52" s="494"/>
      <c r="E52" s="490"/>
      <c r="F52" s="490"/>
      <c r="G52" s="490"/>
      <c r="H52" s="490"/>
      <c r="I52" s="490"/>
      <c r="J52" s="490"/>
      <c r="K52" s="490"/>
    </row>
    <row r="53" spans="1:11" ht="13.5" customHeight="1" x14ac:dyDescent="0.25">
      <c r="A53" s="509"/>
      <c r="B53" s="510"/>
      <c r="C53" s="494"/>
      <c r="D53" s="494"/>
      <c r="E53" s="490"/>
      <c r="F53" s="490"/>
      <c r="G53" s="490"/>
      <c r="H53" s="490"/>
      <c r="I53" s="490"/>
      <c r="J53" s="490"/>
      <c r="K53" s="490"/>
    </row>
    <row r="54" spans="1:11" ht="13.5" customHeight="1" x14ac:dyDescent="0.25">
      <c r="A54" s="509"/>
      <c r="B54" s="510"/>
      <c r="C54" s="494"/>
      <c r="D54" s="494"/>
      <c r="E54" s="490"/>
      <c r="F54" s="490"/>
      <c r="G54" s="490"/>
      <c r="H54" s="490"/>
      <c r="I54" s="490"/>
      <c r="J54" s="490"/>
      <c r="K54" s="490"/>
    </row>
    <row r="55" spans="1:11" ht="13.5" customHeight="1" x14ac:dyDescent="0.25">
      <c r="A55" s="509"/>
      <c r="B55" s="510"/>
      <c r="C55" s="494"/>
      <c r="D55" s="494"/>
      <c r="E55" s="490"/>
      <c r="F55" s="490"/>
      <c r="G55" s="490"/>
      <c r="H55" s="490"/>
      <c r="I55" s="490"/>
      <c r="J55" s="490"/>
      <c r="K55" s="490"/>
    </row>
    <row r="56" spans="1:11" ht="13.5" customHeight="1" x14ac:dyDescent="0.25">
      <c r="A56" s="509"/>
      <c r="B56" s="510"/>
      <c r="C56" s="494"/>
      <c r="D56" s="494"/>
      <c r="E56" s="490"/>
      <c r="F56" s="490"/>
      <c r="G56" s="490"/>
      <c r="H56" s="490"/>
      <c r="I56" s="490"/>
      <c r="J56" s="490"/>
      <c r="K56" s="490"/>
    </row>
    <row r="57" spans="1:11" ht="13.5" customHeight="1" x14ac:dyDescent="0.25">
      <c r="A57" s="509"/>
      <c r="B57" s="510"/>
      <c r="C57" s="494"/>
      <c r="D57" s="494"/>
      <c r="E57" s="490"/>
      <c r="F57" s="490"/>
      <c r="G57" s="490"/>
      <c r="H57" s="490"/>
      <c r="I57" s="490"/>
      <c r="J57" s="490"/>
      <c r="K57" s="490"/>
    </row>
    <row r="58" spans="1:11" ht="13.5" customHeight="1" x14ac:dyDescent="0.25">
      <c r="A58" s="509"/>
      <c r="B58" s="510"/>
      <c r="C58" s="494"/>
      <c r="D58" s="494"/>
      <c r="E58" s="490"/>
      <c r="F58" s="490"/>
      <c r="G58" s="490"/>
      <c r="H58" s="490"/>
      <c r="I58" s="490"/>
      <c r="J58" s="490"/>
      <c r="K58" s="490"/>
    </row>
    <row r="59" spans="1:11" ht="13.5" customHeight="1" x14ac:dyDescent="0.25">
      <c r="A59" s="509"/>
      <c r="B59" s="510"/>
      <c r="C59" s="494"/>
      <c r="D59" s="494"/>
      <c r="E59" s="490"/>
      <c r="F59" s="490"/>
      <c r="G59" s="490"/>
      <c r="H59" s="490"/>
      <c r="I59" s="490"/>
      <c r="J59" s="490"/>
      <c r="K59" s="490"/>
    </row>
    <row r="60" spans="1:11" ht="13.5" customHeight="1" x14ac:dyDescent="0.25">
      <c r="A60" s="509"/>
      <c r="B60" s="510"/>
      <c r="C60" s="494"/>
      <c r="D60" s="494"/>
      <c r="E60" s="490"/>
      <c r="F60" s="490"/>
      <c r="G60" s="490"/>
      <c r="H60" s="490"/>
      <c r="I60" s="490"/>
      <c r="J60" s="490"/>
      <c r="K60" s="490"/>
    </row>
    <row r="61" spans="1:11" ht="13.5" customHeight="1" x14ac:dyDescent="0.25">
      <c r="A61" s="509"/>
      <c r="B61" s="510"/>
      <c r="C61" s="494"/>
      <c r="D61" s="494"/>
      <c r="E61" s="490"/>
      <c r="F61" s="490"/>
      <c r="G61" s="490"/>
      <c r="H61" s="490"/>
      <c r="I61" s="490"/>
      <c r="J61" s="490"/>
      <c r="K61" s="490"/>
    </row>
    <row r="62" spans="1:11" ht="13.5" customHeight="1" x14ac:dyDescent="0.25">
      <c r="A62" s="509"/>
      <c r="B62" s="510"/>
      <c r="C62" s="494"/>
      <c r="D62" s="494"/>
      <c r="E62" s="490"/>
      <c r="F62" s="490"/>
      <c r="G62" s="490"/>
      <c r="H62" s="490"/>
      <c r="I62" s="490"/>
      <c r="J62" s="490"/>
      <c r="K62" s="490"/>
    </row>
    <row r="63" spans="1:11" ht="13.5" customHeight="1" x14ac:dyDescent="0.25">
      <c r="A63" s="509"/>
      <c r="B63" s="510"/>
      <c r="C63" s="494"/>
      <c r="D63" s="494"/>
      <c r="E63" s="490"/>
      <c r="F63" s="490"/>
      <c r="G63" s="490"/>
      <c r="H63" s="490"/>
      <c r="I63" s="490"/>
      <c r="J63" s="490"/>
      <c r="K63" s="490"/>
    </row>
    <row r="64" spans="1:11" ht="13.5" customHeight="1" x14ac:dyDescent="0.25">
      <c r="A64" s="509"/>
      <c r="B64" s="510"/>
      <c r="C64" s="494"/>
      <c r="D64" s="494"/>
      <c r="E64" s="490"/>
      <c r="F64" s="490"/>
      <c r="G64" s="490"/>
      <c r="H64" s="490"/>
      <c r="I64" s="490"/>
      <c r="J64" s="490"/>
      <c r="K64" s="490"/>
    </row>
    <row r="65" spans="1:11" ht="13.5" customHeight="1" x14ac:dyDescent="0.25">
      <c r="A65" s="509"/>
      <c r="B65" s="510"/>
      <c r="C65" s="494"/>
      <c r="D65" s="494"/>
      <c r="E65" s="490"/>
      <c r="F65" s="490"/>
      <c r="G65" s="490"/>
      <c r="H65" s="490"/>
      <c r="I65" s="490"/>
      <c r="J65" s="490"/>
      <c r="K65" s="490"/>
    </row>
    <row r="66" spans="1:11" ht="13.5" customHeight="1" x14ac:dyDescent="0.25">
      <c r="A66" s="509"/>
      <c r="B66" s="510"/>
      <c r="C66" s="494"/>
      <c r="D66" s="494"/>
      <c r="E66" s="490"/>
      <c r="F66" s="490"/>
      <c r="G66" s="490"/>
      <c r="H66" s="490"/>
      <c r="I66" s="490"/>
      <c r="J66" s="490"/>
      <c r="K66" s="490"/>
    </row>
    <row r="67" spans="1:11" ht="13.5" customHeight="1" x14ac:dyDescent="0.25">
      <c r="A67" s="509"/>
      <c r="B67" s="510"/>
      <c r="C67" s="494"/>
      <c r="D67" s="494"/>
      <c r="E67" s="490"/>
      <c r="F67" s="490"/>
      <c r="G67" s="490"/>
      <c r="H67" s="490"/>
      <c r="I67" s="490"/>
      <c r="J67" s="490"/>
      <c r="K67" s="490"/>
    </row>
    <row r="68" spans="1:11" ht="13.5" customHeight="1" x14ac:dyDescent="0.25">
      <c r="A68" s="509"/>
      <c r="B68" s="510"/>
      <c r="C68" s="494"/>
      <c r="D68" s="494"/>
      <c r="E68" s="490"/>
      <c r="F68" s="490"/>
      <c r="G68" s="490"/>
      <c r="H68" s="490"/>
      <c r="I68" s="490"/>
      <c r="J68" s="490"/>
      <c r="K68" s="490"/>
    </row>
    <row r="69" spans="1:11" ht="13.5" customHeight="1" x14ac:dyDescent="0.25">
      <c r="A69" s="509"/>
      <c r="B69" s="510"/>
      <c r="C69" s="494"/>
      <c r="D69" s="494"/>
      <c r="E69" s="490"/>
      <c r="F69" s="490"/>
      <c r="G69" s="490"/>
      <c r="H69" s="490"/>
      <c r="I69" s="490"/>
      <c r="J69" s="490"/>
      <c r="K69" s="490"/>
    </row>
    <row r="70" spans="1:11" ht="13.5" customHeight="1" x14ac:dyDescent="0.25">
      <c r="A70" s="509"/>
      <c r="B70" s="510"/>
      <c r="C70" s="494"/>
      <c r="D70" s="494"/>
      <c r="E70" s="490"/>
      <c r="F70" s="490"/>
      <c r="G70" s="490"/>
      <c r="H70" s="490"/>
      <c r="I70" s="490"/>
      <c r="J70" s="490"/>
      <c r="K70" s="490"/>
    </row>
    <row r="71" spans="1:11" ht="13.5" customHeight="1" x14ac:dyDescent="0.25">
      <c r="A71" s="509"/>
      <c r="B71" s="510"/>
      <c r="C71" s="494"/>
      <c r="D71" s="494"/>
      <c r="E71" s="490"/>
      <c r="F71" s="490"/>
      <c r="G71" s="490"/>
      <c r="H71" s="490"/>
      <c r="I71" s="490"/>
      <c r="J71" s="490"/>
      <c r="K71" s="490"/>
    </row>
    <row r="72" spans="1:11" ht="13.5" customHeight="1" x14ac:dyDescent="0.25">
      <c r="A72" s="509"/>
      <c r="B72" s="510"/>
      <c r="C72" s="494"/>
      <c r="D72" s="494"/>
      <c r="E72" s="490"/>
      <c r="F72" s="490"/>
      <c r="G72" s="490"/>
      <c r="H72" s="490"/>
      <c r="I72" s="490"/>
      <c r="J72" s="490"/>
      <c r="K72" s="490"/>
    </row>
    <row r="73" spans="1:11" ht="13.5" customHeight="1" x14ac:dyDescent="0.25">
      <c r="A73" s="509"/>
      <c r="B73" s="510"/>
      <c r="C73" s="494"/>
      <c r="D73" s="494"/>
      <c r="E73" s="490"/>
      <c r="F73" s="490"/>
      <c r="G73" s="490"/>
      <c r="H73" s="490"/>
      <c r="I73" s="490"/>
      <c r="J73" s="490"/>
      <c r="K73" s="490"/>
    </row>
    <row r="74" spans="1:11" ht="13.5" customHeight="1" x14ac:dyDescent="0.25">
      <c r="A74" s="509"/>
      <c r="B74" s="510"/>
      <c r="C74" s="494"/>
      <c r="D74" s="494"/>
      <c r="E74" s="490"/>
      <c r="F74" s="490"/>
      <c r="G74" s="490"/>
      <c r="H74" s="490"/>
      <c r="I74" s="490"/>
      <c r="J74" s="490"/>
      <c r="K74" s="490"/>
    </row>
    <row r="75" spans="1:11" ht="13.5" customHeight="1" x14ac:dyDescent="0.25">
      <c r="A75" s="509"/>
      <c r="B75" s="510"/>
      <c r="C75" s="494"/>
      <c r="D75" s="494"/>
      <c r="E75" s="490"/>
      <c r="F75" s="490"/>
      <c r="G75" s="490"/>
      <c r="H75" s="490"/>
      <c r="I75" s="490"/>
      <c r="J75" s="490"/>
      <c r="K75" s="490"/>
    </row>
    <row r="76" spans="1:11" ht="13.5" customHeight="1" x14ac:dyDescent="0.25">
      <c r="A76" s="509"/>
      <c r="B76" s="510"/>
      <c r="C76" s="494"/>
      <c r="D76" s="494"/>
      <c r="E76" s="490"/>
      <c r="F76" s="490"/>
      <c r="G76" s="490"/>
      <c r="H76" s="490"/>
      <c r="I76" s="490"/>
      <c r="J76" s="490"/>
      <c r="K76" s="490"/>
    </row>
    <row r="77" spans="1:11" ht="13.5" customHeight="1" x14ac:dyDescent="0.25">
      <c r="A77" s="509"/>
      <c r="B77" s="510"/>
      <c r="C77" s="494"/>
      <c r="D77" s="494"/>
      <c r="E77" s="490"/>
      <c r="F77" s="490"/>
      <c r="G77" s="490"/>
      <c r="H77" s="490"/>
      <c r="I77" s="490"/>
      <c r="J77" s="490"/>
      <c r="K77" s="490"/>
    </row>
    <row r="78" spans="1:11" ht="13.5" customHeight="1" x14ac:dyDescent="0.25">
      <c r="A78" s="509"/>
      <c r="B78" s="510"/>
      <c r="C78" s="494"/>
      <c r="D78" s="494"/>
      <c r="E78" s="490"/>
      <c r="F78" s="490"/>
      <c r="G78" s="490"/>
      <c r="H78" s="490"/>
      <c r="I78" s="490"/>
      <c r="J78" s="490"/>
      <c r="K78" s="490"/>
    </row>
    <row r="79" spans="1:11" ht="13.5" customHeight="1" x14ac:dyDescent="0.25">
      <c r="A79" s="509"/>
      <c r="B79" s="510"/>
      <c r="C79" s="494"/>
      <c r="D79" s="494"/>
      <c r="E79" s="490"/>
      <c r="F79" s="490"/>
      <c r="G79" s="490"/>
      <c r="H79" s="490"/>
      <c r="I79" s="490"/>
      <c r="J79" s="490"/>
      <c r="K79" s="490"/>
    </row>
    <row r="80" spans="1:11" ht="13.5" customHeight="1" x14ac:dyDescent="0.25">
      <c r="A80" s="509"/>
      <c r="B80" s="510"/>
      <c r="C80" s="494"/>
      <c r="D80" s="494"/>
      <c r="E80" s="490"/>
      <c r="F80" s="490"/>
      <c r="G80" s="490"/>
      <c r="H80" s="490"/>
      <c r="I80" s="490"/>
      <c r="J80" s="490"/>
      <c r="K80" s="490"/>
    </row>
    <row r="81" spans="1:11" ht="13.5" customHeight="1" x14ac:dyDescent="0.25">
      <c r="A81" s="509"/>
      <c r="B81" s="510"/>
      <c r="C81" s="494"/>
      <c r="D81" s="494"/>
      <c r="E81" s="490"/>
      <c r="F81" s="490"/>
      <c r="G81" s="490"/>
      <c r="H81" s="490"/>
      <c r="I81" s="490"/>
      <c r="J81" s="490"/>
      <c r="K81" s="490"/>
    </row>
    <row r="82" spans="1:11" ht="13.5" customHeight="1" x14ac:dyDescent="0.25">
      <c r="A82" s="509"/>
      <c r="B82" s="510"/>
      <c r="C82" s="494"/>
      <c r="D82" s="494"/>
      <c r="E82" s="490"/>
      <c r="F82" s="490"/>
      <c r="G82" s="490"/>
      <c r="H82" s="490"/>
      <c r="I82" s="490"/>
      <c r="J82" s="490"/>
      <c r="K82" s="490"/>
    </row>
    <row r="83" spans="1:11" ht="13.5" customHeight="1" x14ac:dyDescent="0.25">
      <c r="A83" s="509"/>
      <c r="B83" s="510"/>
      <c r="C83" s="494"/>
      <c r="D83" s="494"/>
      <c r="E83" s="490"/>
      <c r="F83" s="490"/>
      <c r="G83" s="490"/>
      <c r="H83" s="490"/>
      <c r="I83" s="490"/>
      <c r="J83" s="490"/>
      <c r="K83" s="490"/>
    </row>
    <row r="84" spans="1:11" ht="13.5" customHeight="1" x14ac:dyDescent="0.25">
      <c r="A84" s="509"/>
      <c r="B84" s="510"/>
      <c r="C84" s="494"/>
      <c r="D84" s="494"/>
      <c r="E84" s="490"/>
      <c r="F84" s="490"/>
      <c r="G84" s="490"/>
      <c r="H84" s="490"/>
      <c r="I84" s="490"/>
      <c r="J84" s="490"/>
      <c r="K84" s="490"/>
    </row>
    <row r="85" spans="1:11" ht="13.5" customHeight="1" x14ac:dyDescent="0.25">
      <c r="A85" s="509"/>
      <c r="B85" s="510"/>
      <c r="C85" s="494"/>
      <c r="D85" s="494"/>
      <c r="E85" s="490"/>
      <c r="F85" s="490"/>
      <c r="G85" s="490"/>
      <c r="H85" s="490"/>
      <c r="I85" s="490"/>
      <c r="J85" s="490"/>
      <c r="K85" s="490"/>
    </row>
  </sheetData>
  <mergeCells count="2">
    <mergeCell ref="A15:D15"/>
    <mergeCell ref="A16:D16"/>
  </mergeCells>
  <pageMargins left="0.7" right="0.7" top="0.75" bottom="0.75" header="0.3" footer="0.3"/>
  <pageSetup paperSize="9" scale="84" orientation="portrait" r:id="rId1"/>
  <colBreaks count="1" manualBreakCount="1">
    <brk id="4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5FB362-64D1-4C1D-9A22-38C56D894330}">
  <sheetPr codeName="Hoja21">
    <tabColor rgb="FF002060"/>
  </sheetPr>
  <dimension ref="A1:H28"/>
  <sheetViews>
    <sheetView showGridLines="0" view="pageBreakPreview" zoomScaleNormal="100" zoomScaleSheetLayoutView="100" workbookViewId="0"/>
  </sheetViews>
  <sheetFormatPr baseColWidth="10" defaultColWidth="11.42578125" defaultRowHeight="12.75" x14ac:dyDescent="0.2"/>
  <cols>
    <col min="1" max="1" width="10" style="26" customWidth="1"/>
    <col min="2" max="2" width="45.140625" style="26" customWidth="1"/>
    <col min="3" max="3" width="12.28515625" style="26" customWidth="1"/>
    <col min="4" max="4" width="14.85546875" style="26" bestFit="1" customWidth="1"/>
    <col min="5" max="5" width="11.7109375" style="26" customWidth="1"/>
    <col min="6" max="6" width="2.28515625" style="26" customWidth="1"/>
    <col min="7" max="16384" width="11.42578125" style="26"/>
  </cols>
  <sheetData>
    <row r="1" spans="1:7" ht="13.5" customHeight="1" x14ac:dyDescent="0.2">
      <c r="A1" s="270" t="s">
        <v>427</v>
      </c>
    </row>
    <row r="2" spans="1:7" ht="13.5" customHeight="1" x14ac:dyDescent="0.25">
      <c r="A2" s="271" t="s">
        <v>803</v>
      </c>
    </row>
    <row r="3" spans="1:7" ht="13.5" customHeight="1" x14ac:dyDescent="0.2">
      <c r="A3" s="272"/>
    </row>
    <row r="4" spans="1:7" ht="13.5" customHeight="1" x14ac:dyDescent="0.2">
      <c r="A4" s="273" t="s">
        <v>428</v>
      </c>
      <c r="B4" s="273" t="s">
        <v>429</v>
      </c>
      <c r="C4" s="273" t="s">
        <v>0</v>
      </c>
      <c r="D4" s="273" t="s">
        <v>430</v>
      </c>
      <c r="E4" s="274" t="s">
        <v>260</v>
      </c>
    </row>
    <row r="5" spans="1:7" ht="13.5" customHeight="1" x14ac:dyDescent="0.2">
      <c r="A5" s="275">
        <v>1</v>
      </c>
      <c r="B5" s="276" t="s">
        <v>720</v>
      </c>
      <c r="C5" s="970">
        <v>28</v>
      </c>
      <c r="D5" s="971">
        <v>10731228.036699999</v>
      </c>
      <c r="E5" s="277">
        <f>+D5/$E$25*100</f>
        <v>8.3497492846336439</v>
      </c>
      <c r="F5" s="278"/>
      <c r="G5" s="279"/>
    </row>
    <row r="6" spans="1:7" ht="13.5" customHeight="1" x14ac:dyDescent="0.2">
      <c r="A6" s="280">
        <v>2</v>
      </c>
      <c r="B6" s="281" t="s">
        <v>721</v>
      </c>
      <c r="C6" s="972">
        <v>21</v>
      </c>
      <c r="D6" s="973">
        <v>8392228.6060000006</v>
      </c>
      <c r="E6" s="277">
        <f t="shared" ref="E6:E22" si="0">+D6/$E$25*100</f>
        <v>6.5298216159218745</v>
      </c>
      <c r="F6" s="278"/>
      <c r="G6" s="279"/>
    </row>
    <row r="7" spans="1:7" ht="13.5" customHeight="1" x14ac:dyDescent="0.2">
      <c r="A7" s="280">
        <v>3</v>
      </c>
      <c r="B7" s="281" t="s">
        <v>722</v>
      </c>
      <c r="C7" s="970">
        <v>1040</v>
      </c>
      <c r="D7" s="974">
        <v>7632537.1381000048</v>
      </c>
      <c r="E7" s="277">
        <f t="shared" si="0"/>
        <v>5.9387212060762451</v>
      </c>
      <c r="F7" s="278"/>
      <c r="G7" s="279"/>
    </row>
    <row r="8" spans="1:7" ht="13.5" customHeight="1" x14ac:dyDescent="0.2">
      <c r="A8" s="280">
        <v>4</v>
      </c>
      <c r="B8" s="282" t="s">
        <v>431</v>
      </c>
      <c r="C8" s="970">
        <v>14</v>
      </c>
      <c r="D8" s="971">
        <v>6951686.2819999987</v>
      </c>
      <c r="E8" s="277">
        <f t="shared" si="0"/>
        <v>5.408965065472283</v>
      </c>
      <c r="F8" s="278"/>
      <c r="G8" s="279"/>
    </row>
    <row r="9" spans="1:7" ht="13.5" customHeight="1" x14ac:dyDescent="0.2">
      <c r="A9" s="280">
        <v>5</v>
      </c>
      <c r="B9" s="283" t="s">
        <v>723</v>
      </c>
      <c r="C9" s="975">
        <v>188</v>
      </c>
      <c r="D9" s="973">
        <v>4956062.3040000033</v>
      </c>
      <c r="E9" s="277">
        <f t="shared" si="0"/>
        <v>3.8562108209704293</v>
      </c>
      <c r="F9" s="278"/>
      <c r="G9" s="279"/>
    </row>
    <row r="10" spans="1:7" ht="13.5" customHeight="1" x14ac:dyDescent="0.2">
      <c r="A10" s="280">
        <v>6</v>
      </c>
      <c r="B10" s="282" t="s">
        <v>709</v>
      </c>
      <c r="C10" s="970">
        <v>11</v>
      </c>
      <c r="D10" s="976">
        <v>3596700.7760000001</v>
      </c>
      <c r="E10" s="277">
        <f t="shared" si="0"/>
        <v>2.7985193892760094</v>
      </c>
      <c r="F10" s="278"/>
      <c r="G10" s="279"/>
    </row>
    <row r="11" spans="1:7" ht="13.5" customHeight="1" x14ac:dyDescent="0.2">
      <c r="A11" s="280">
        <v>7</v>
      </c>
      <c r="B11" s="283" t="s">
        <v>724</v>
      </c>
      <c r="C11" s="970">
        <v>62</v>
      </c>
      <c r="D11" s="971">
        <v>3428718.2740000011</v>
      </c>
      <c r="E11" s="277">
        <f t="shared" si="0"/>
        <v>2.6678156365360031</v>
      </c>
      <c r="F11" s="278"/>
      <c r="G11" s="279"/>
    </row>
    <row r="12" spans="1:7" ht="13.5" customHeight="1" x14ac:dyDescent="0.2">
      <c r="A12" s="280">
        <v>8</v>
      </c>
      <c r="B12" s="283" t="s">
        <v>725</v>
      </c>
      <c r="C12" s="970">
        <v>6</v>
      </c>
      <c r="D12" s="971">
        <v>3344839.0789999999</v>
      </c>
      <c r="E12" s="277">
        <f t="shared" si="0"/>
        <v>2.6025509486501721</v>
      </c>
      <c r="F12" s="278"/>
      <c r="G12" s="279"/>
    </row>
    <row r="13" spans="1:7" ht="13.5" customHeight="1" x14ac:dyDescent="0.2">
      <c r="A13" s="280">
        <v>9</v>
      </c>
      <c r="B13" s="282" t="s">
        <v>726</v>
      </c>
      <c r="C13" s="975">
        <v>10115</v>
      </c>
      <c r="D13" s="973">
        <v>1806397.3230979368</v>
      </c>
      <c r="E13" s="277">
        <f t="shared" si="0"/>
        <v>1.4055208504300265</v>
      </c>
      <c r="F13" s="278"/>
      <c r="G13" s="279"/>
    </row>
    <row r="14" spans="1:7" ht="13.5" customHeight="1" x14ac:dyDescent="0.2">
      <c r="A14" s="280">
        <v>10</v>
      </c>
      <c r="B14" s="282" t="s">
        <v>432</v>
      </c>
      <c r="C14" s="970">
        <v>2</v>
      </c>
      <c r="D14" s="971">
        <v>1324262.5959999999</v>
      </c>
      <c r="E14" s="277">
        <f t="shared" si="0"/>
        <v>1.0303816698147765</v>
      </c>
      <c r="F14" s="278"/>
      <c r="G14" s="279"/>
    </row>
    <row r="15" spans="1:7" ht="13.5" customHeight="1" x14ac:dyDescent="0.2">
      <c r="A15" s="280">
        <v>11</v>
      </c>
      <c r="B15" s="282" t="s">
        <v>727</v>
      </c>
      <c r="C15" s="970">
        <v>207</v>
      </c>
      <c r="D15" s="971">
        <v>536876.87499999977</v>
      </c>
      <c r="E15" s="277">
        <f t="shared" si="0"/>
        <v>0.41773292745590684</v>
      </c>
      <c r="F15" s="278"/>
      <c r="G15" s="279"/>
    </row>
    <row r="16" spans="1:7" ht="13.5" customHeight="1" x14ac:dyDescent="0.2">
      <c r="A16" s="280">
        <v>12</v>
      </c>
      <c r="B16" s="282" t="s">
        <v>728</v>
      </c>
      <c r="C16" s="970">
        <v>45</v>
      </c>
      <c r="D16" s="971">
        <v>378200</v>
      </c>
      <c r="E16" s="277">
        <f t="shared" si="0"/>
        <v>0.29426969296046512</v>
      </c>
      <c r="F16" s="278"/>
      <c r="G16" s="279"/>
    </row>
    <row r="17" spans="1:8" ht="13.5" customHeight="1" x14ac:dyDescent="0.2">
      <c r="A17" s="280">
        <v>13</v>
      </c>
      <c r="B17" s="282" t="s">
        <v>434</v>
      </c>
      <c r="C17" s="970">
        <v>84</v>
      </c>
      <c r="D17" s="974">
        <v>111412.61289999998</v>
      </c>
      <c r="E17" s="277">
        <f t="shared" si="0"/>
        <v>8.6687877815986664E-2</v>
      </c>
      <c r="F17" s="278"/>
      <c r="G17" s="279"/>
    </row>
    <row r="18" spans="1:8" ht="13.5" customHeight="1" x14ac:dyDescent="0.2">
      <c r="A18" s="280">
        <v>14</v>
      </c>
      <c r="B18" s="282" t="s">
        <v>433</v>
      </c>
      <c r="C18" s="970">
        <v>6</v>
      </c>
      <c r="D18" s="971">
        <v>108625.9764</v>
      </c>
      <c r="E18" s="277">
        <f t="shared" si="0"/>
        <v>8.4519652889367358E-2</v>
      </c>
      <c r="F18" s="278"/>
      <c r="G18" s="279"/>
    </row>
    <row r="19" spans="1:8" ht="13.5" customHeight="1" x14ac:dyDescent="0.2">
      <c r="A19" s="280">
        <v>15</v>
      </c>
      <c r="B19" s="284" t="s">
        <v>436</v>
      </c>
      <c r="C19" s="970">
        <v>3</v>
      </c>
      <c r="D19" s="974">
        <v>22324.190500000001</v>
      </c>
      <c r="E19" s="277">
        <f t="shared" si="0"/>
        <v>1.7369996520428168E-2</v>
      </c>
      <c r="F19" s="278"/>
      <c r="G19" s="279"/>
    </row>
    <row r="20" spans="1:8" ht="13.5" customHeight="1" x14ac:dyDescent="0.2">
      <c r="A20" s="280">
        <v>16</v>
      </c>
      <c r="B20" s="284" t="s">
        <v>435</v>
      </c>
      <c r="C20" s="970">
        <v>156</v>
      </c>
      <c r="D20" s="974">
        <v>20941.576999999997</v>
      </c>
      <c r="E20" s="277">
        <f t="shared" si="0"/>
        <v>1.6294213204383762E-2</v>
      </c>
      <c r="F20" s="278"/>
      <c r="G20" s="279"/>
    </row>
    <row r="21" spans="1:8" ht="13.5" customHeight="1" x14ac:dyDescent="0.2">
      <c r="A21" s="280">
        <v>17</v>
      </c>
      <c r="B21" s="284" t="s">
        <v>729</v>
      </c>
      <c r="C21" s="970">
        <v>2</v>
      </c>
      <c r="D21" s="974">
        <v>5191.6973999999991</v>
      </c>
      <c r="E21" s="277">
        <f t="shared" si="0"/>
        <v>4.039553674885365E-3</v>
      </c>
      <c r="F21" s="278"/>
      <c r="G21" s="279"/>
    </row>
    <row r="22" spans="1:8" ht="31.5" customHeight="1" x14ac:dyDescent="0.25">
      <c r="A22" s="280">
        <v>18</v>
      </c>
      <c r="B22" s="284" t="s">
        <v>437</v>
      </c>
      <c r="C22" s="977">
        <v>53</v>
      </c>
      <c r="D22" s="974">
        <v>4749.47</v>
      </c>
      <c r="E22" s="277">
        <f t="shared" si="0"/>
        <v>3.6954655701346923E-3</v>
      </c>
      <c r="F22" s="278"/>
      <c r="G22" s="279"/>
      <c r="H22" s="285"/>
    </row>
    <row r="23" spans="1:8" ht="13.5" customHeight="1" x14ac:dyDescent="0.2">
      <c r="A23" s="1050" t="s">
        <v>0</v>
      </c>
      <c r="B23" s="1050"/>
      <c r="C23" s="286">
        <f>SUM(C5:C22)</f>
        <v>12043</v>
      </c>
      <c r="D23" s="287" t="s">
        <v>438</v>
      </c>
      <c r="E23" s="288" t="s">
        <v>438</v>
      </c>
    </row>
    <row r="24" spans="1:8" ht="13.5" customHeight="1" x14ac:dyDescent="0.2"/>
    <row r="25" spans="1:8" ht="13.5" customHeight="1" x14ac:dyDescent="0.2">
      <c r="C25" s="1051" t="s">
        <v>439</v>
      </c>
      <c r="D25" s="1051"/>
      <c r="E25" s="289">
        <v>128521560</v>
      </c>
    </row>
    <row r="26" spans="1:8" ht="13.5" customHeight="1" x14ac:dyDescent="0.2"/>
    <row r="27" spans="1:8" s="290" customFormat="1" ht="13.5" customHeight="1" x14ac:dyDescent="0.25">
      <c r="A27" s="1052" t="s">
        <v>751</v>
      </c>
      <c r="B27" s="1052"/>
      <c r="C27" s="1052"/>
      <c r="D27" s="1052"/>
      <c r="E27" s="1052"/>
    </row>
    <row r="28" spans="1:8" s="290" customFormat="1" ht="13.5" customHeight="1" x14ac:dyDescent="0.25">
      <c r="A28" s="1053" t="s">
        <v>520</v>
      </c>
      <c r="B28" s="1053"/>
      <c r="C28" s="1053"/>
      <c r="D28" s="1053"/>
      <c r="E28" s="1053"/>
    </row>
  </sheetData>
  <mergeCells count="4">
    <mergeCell ref="A23:B23"/>
    <mergeCell ref="C25:D25"/>
    <mergeCell ref="A27:E27"/>
    <mergeCell ref="A28:E28"/>
  </mergeCells>
  <pageMargins left="0.7" right="0.7" top="0.75" bottom="0.75" header="0.3" footer="0.3"/>
  <pageSetup paperSize="9" scale="82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088591-DC02-40E4-957B-4BBF31B462BB}">
  <sheetPr codeName="Hoja22">
    <tabColor rgb="FF002060"/>
  </sheetPr>
  <dimension ref="A1:I63"/>
  <sheetViews>
    <sheetView showGridLines="0" view="pageBreakPreview" zoomScaleNormal="145" zoomScaleSheetLayoutView="100" workbookViewId="0"/>
  </sheetViews>
  <sheetFormatPr baseColWidth="10" defaultColWidth="14.42578125" defaultRowHeight="15" customHeight="1" x14ac:dyDescent="0.25"/>
  <cols>
    <col min="1" max="1" width="15.42578125" style="5" customWidth="1"/>
    <col min="2" max="7" width="19.42578125" style="5" customWidth="1"/>
    <col min="8" max="8" width="3.7109375" style="5" customWidth="1"/>
    <col min="9" max="16384" width="14.42578125" style="5"/>
  </cols>
  <sheetData>
    <row r="1" spans="1:8" ht="14.25" customHeight="1" x14ac:dyDescent="0.25">
      <c r="A1" s="22" t="s">
        <v>253</v>
      </c>
      <c r="B1" s="23"/>
      <c r="C1" s="23"/>
      <c r="D1" s="23"/>
      <c r="E1" s="23"/>
      <c r="F1" s="23"/>
      <c r="G1" s="23"/>
      <c r="H1" s="24"/>
    </row>
    <row r="2" spans="1:8" ht="14.25" customHeight="1" x14ac:dyDescent="0.25">
      <c r="A2" s="25" t="s">
        <v>254</v>
      </c>
      <c r="B2" s="23"/>
      <c r="C2" s="23"/>
      <c r="D2" s="23"/>
      <c r="E2" s="23"/>
      <c r="F2" s="23"/>
      <c r="G2" s="23"/>
      <c r="H2" s="24"/>
    </row>
    <row r="3" spans="1:8" ht="14.25" customHeight="1" x14ac:dyDescent="0.25">
      <c r="A3" s="55"/>
      <c r="B3" s="23"/>
      <c r="C3" s="23"/>
      <c r="D3" s="23"/>
      <c r="E3" s="23"/>
      <c r="F3" s="23"/>
      <c r="G3" s="23"/>
      <c r="H3" s="24"/>
    </row>
    <row r="4" spans="1:8" ht="14.25" customHeight="1" x14ac:dyDescent="0.25">
      <c r="B4" s="1055" t="s">
        <v>470</v>
      </c>
      <c r="C4" s="1056"/>
      <c r="D4" s="1055" t="s">
        <v>471</v>
      </c>
      <c r="E4" s="1057"/>
      <c r="F4" s="1056"/>
      <c r="H4" s="24"/>
    </row>
    <row r="5" spans="1:8" ht="25.5" x14ac:dyDescent="0.25">
      <c r="A5" s="336" t="s">
        <v>238</v>
      </c>
      <c r="B5" s="337" t="s">
        <v>472</v>
      </c>
      <c r="C5" s="338" t="s">
        <v>473</v>
      </c>
      <c r="D5" s="339" t="s">
        <v>255</v>
      </c>
      <c r="E5" s="340" t="s">
        <v>256</v>
      </c>
      <c r="F5" s="338" t="s">
        <v>257</v>
      </c>
      <c r="G5" s="470" t="s">
        <v>258</v>
      </c>
      <c r="H5" s="24"/>
    </row>
    <row r="6" spans="1:8" ht="15.75" customHeight="1" x14ac:dyDescent="0.25">
      <c r="A6" s="341">
        <v>2011</v>
      </c>
      <c r="B6" s="342">
        <v>11258.100633303335</v>
      </c>
      <c r="C6" s="343">
        <v>848.10501724666676</v>
      </c>
      <c r="D6" s="344">
        <v>769.89173540999991</v>
      </c>
      <c r="E6" s="56">
        <v>70.678228960000013</v>
      </c>
      <c r="F6" s="345">
        <v>135.62538000999999</v>
      </c>
      <c r="G6" s="359">
        <f>SUM(B6:F6)</f>
        <v>13082.400994930002</v>
      </c>
      <c r="H6" s="24"/>
    </row>
    <row r="7" spans="1:8" ht="15.75" customHeight="1" x14ac:dyDescent="0.25">
      <c r="A7" s="346">
        <v>2012</v>
      </c>
      <c r="B7" s="347">
        <v>10633.010737273333</v>
      </c>
      <c r="C7" s="348">
        <v>959.38971412333342</v>
      </c>
      <c r="D7" s="349">
        <v>12.710895980000002</v>
      </c>
      <c r="E7" s="57">
        <v>571.671693</v>
      </c>
      <c r="F7" s="350">
        <v>941.66809807000004</v>
      </c>
      <c r="G7" s="359">
        <f t="shared" ref="G7:G17" si="0">SUM(B7:F7)</f>
        <v>13118.451138446668</v>
      </c>
      <c r="H7" s="24"/>
    </row>
    <row r="8" spans="1:8" ht="15.75" customHeight="1" x14ac:dyDescent="0.25">
      <c r="A8" s="346">
        <v>2013</v>
      </c>
      <c r="B8" s="347">
        <v>7180.5026837233354</v>
      </c>
      <c r="C8" s="348">
        <v>909.93890791666672</v>
      </c>
      <c r="D8" s="349">
        <v>11.910191030000002</v>
      </c>
      <c r="E8" s="57">
        <v>505.36539124000001</v>
      </c>
      <c r="F8" s="350">
        <v>809.47470207000003</v>
      </c>
      <c r="G8" s="359">
        <f t="shared" si="0"/>
        <v>9417.191875980001</v>
      </c>
      <c r="H8" s="24"/>
    </row>
    <row r="9" spans="1:8" ht="15.75" customHeight="1" x14ac:dyDescent="0.25">
      <c r="A9" s="346">
        <v>2014</v>
      </c>
      <c r="B9" s="347">
        <v>7429.513248946665</v>
      </c>
      <c r="C9" s="348">
        <v>858.45697333666658</v>
      </c>
      <c r="D9" s="349">
        <v>120.64048220000002</v>
      </c>
      <c r="E9" s="57">
        <v>528.97052714999995</v>
      </c>
      <c r="F9" s="350">
        <v>535.10678796000002</v>
      </c>
      <c r="G9" s="359">
        <f t="shared" si="0"/>
        <v>9472.6880195933318</v>
      </c>
      <c r="H9" s="24"/>
    </row>
    <row r="10" spans="1:8" ht="15.75" customHeight="1" x14ac:dyDescent="0.25">
      <c r="A10" s="346">
        <v>2015</v>
      </c>
      <c r="B10" s="347">
        <v>4349.4760720533341</v>
      </c>
      <c r="C10" s="348">
        <v>858.79159549999997</v>
      </c>
      <c r="D10" s="349">
        <v>198.70584102000001</v>
      </c>
      <c r="E10" s="57">
        <v>352.15950397999995</v>
      </c>
      <c r="F10" s="350">
        <v>344.16316689000001</v>
      </c>
      <c r="G10" s="359">
        <f t="shared" si="0"/>
        <v>6103.2961794433331</v>
      </c>
      <c r="H10" s="24"/>
    </row>
    <row r="11" spans="1:8" ht="15.75" customHeight="1" x14ac:dyDescent="0.25">
      <c r="A11" s="346">
        <v>2016</v>
      </c>
      <c r="B11" s="347">
        <v>4307.3186050900003</v>
      </c>
      <c r="C11" s="348">
        <v>863.04449062999993</v>
      </c>
      <c r="D11" s="349">
        <v>205.76194506000002</v>
      </c>
      <c r="E11" s="57">
        <v>519.57564901000001</v>
      </c>
      <c r="F11" s="350">
        <v>101.50299499</v>
      </c>
      <c r="G11" s="359">
        <f t="shared" si="0"/>
        <v>5997.20368478</v>
      </c>
      <c r="H11" s="24"/>
    </row>
    <row r="12" spans="1:8" ht="15.75" customHeight="1" x14ac:dyDescent="0.25">
      <c r="A12" s="346">
        <v>2017</v>
      </c>
      <c r="B12" s="347">
        <v>6989.7048184233336</v>
      </c>
      <c r="C12" s="348">
        <v>954.48218613666654</v>
      </c>
      <c r="D12" s="351">
        <v>260.90940907000004</v>
      </c>
      <c r="E12" s="58">
        <v>808.82568502999993</v>
      </c>
      <c r="F12" s="352">
        <v>66.167433000000003</v>
      </c>
      <c r="G12" s="359">
        <f t="shared" si="0"/>
        <v>9080.0895316599999</v>
      </c>
      <c r="H12" s="24"/>
    </row>
    <row r="13" spans="1:8" ht="15.75" customHeight="1" x14ac:dyDescent="0.25">
      <c r="A13" s="346">
        <v>2018</v>
      </c>
      <c r="B13" s="347">
        <v>9834.5093769933319</v>
      </c>
      <c r="C13" s="348">
        <v>1078.287105813333</v>
      </c>
      <c r="D13" s="351">
        <v>267.09274606999998</v>
      </c>
      <c r="E13" s="58">
        <v>980.06529021000017</v>
      </c>
      <c r="F13" s="352">
        <v>88.322952010000009</v>
      </c>
      <c r="G13" s="359">
        <f t="shared" si="0"/>
        <v>12248.277471096666</v>
      </c>
      <c r="H13" s="24"/>
    </row>
    <row r="14" spans="1:8" ht="15.75" customHeight="1" x14ac:dyDescent="0.25">
      <c r="A14" s="346">
        <v>2019</v>
      </c>
      <c r="B14" s="347">
        <v>8001.2218374399999</v>
      </c>
      <c r="C14" s="348">
        <v>1002.2354857866667</v>
      </c>
      <c r="D14" s="351">
        <v>586.45435012999997</v>
      </c>
      <c r="E14" s="58">
        <v>883.37402214999986</v>
      </c>
      <c r="F14" s="352">
        <v>40.147508939999994</v>
      </c>
      <c r="G14" s="359">
        <f t="shared" si="0"/>
        <v>10513.433204446665</v>
      </c>
      <c r="H14" s="59"/>
    </row>
    <row r="15" spans="1:8" ht="15.75" customHeight="1" x14ac:dyDescent="0.25">
      <c r="A15" s="346">
        <v>2020</v>
      </c>
      <c r="B15" s="353">
        <v>5907.6828946833348</v>
      </c>
      <c r="C15" s="354">
        <v>890.71262221666677</v>
      </c>
      <c r="D15" s="351">
        <v>314.16726409999995</v>
      </c>
      <c r="E15" s="58">
        <v>888.78350480999995</v>
      </c>
      <c r="F15" s="352">
        <v>15.567802</v>
      </c>
      <c r="G15" s="359">
        <f t="shared" si="0"/>
        <v>8016.9140878100006</v>
      </c>
      <c r="H15" s="59"/>
    </row>
    <row r="16" spans="1:8" ht="15.75" customHeight="1" x14ac:dyDescent="0.25">
      <c r="A16" s="346">
        <v>2021</v>
      </c>
      <c r="B16" s="353">
        <v>19510.442165120003</v>
      </c>
      <c r="C16" s="354">
        <v>1203.1401081399999</v>
      </c>
      <c r="D16" s="351">
        <v>931.25443990999997</v>
      </c>
      <c r="E16" s="58">
        <v>2640.7105051200001</v>
      </c>
      <c r="F16" s="352">
        <v>199.02469897</v>
      </c>
      <c r="G16" s="359">
        <f t="shared" si="0"/>
        <v>24484.571917260004</v>
      </c>
      <c r="H16" s="59"/>
    </row>
    <row r="17" spans="1:9" ht="15.75" customHeight="1" x14ac:dyDescent="0.25">
      <c r="A17" s="346">
        <v>2022</v>
      </c>
      <c r="B17" s="353">
        <v>19758.79957915</v>
      </c>
      <c r="C17" s="354">
        <v>1456.4083623700001</v>
      </c>
      <c r="D17" s="351">
        <v>137.44492905000001</v>
      </c>
      <c r="E17" s="58">
        <v>2065.01986476</v>
      </c>
      <c r="F17" s="352">
        <v>168.29394698000002</v>
      </c>
      <c r="G17" s="359">
        <f t="shared" si="0"/>
        <v>23585.966682310001</v>
      </c>
      <c r="H17" s="59"/>
    </row>
    <row r="18" spans="1:9" ht="15.75" customHeight="1" x14ac:dyDescent="0.25">
      <c r="A18" s="346">
        <v>2023</v>
      </c>
      <c r="B18" s="353">
        <v>12654.83073525</v>
      </c>
      <c r="C18" s="354">
        <v>1461.7796933699999</v>
      </c>
      <c r="D18" s="351">
        <v>171.31813101000003</v>
      </c>
      <c r="E18" s="58">
        <v>1767.8177508400001</v>
      </c>
      <c r="F18" s="352">
        <v>55.854562010000002</v>
      </c>
      <c r="G18" s="359">
        <f>SUM(B18:F18)</f>
        <v>16111.600872479999</v>
      </c>
      <c r="H18" s="59"/>
    </row>
    <row r="19" spans="1:9" ht="21.75" customHeight="1" x14ac:dyDescent="0.25">
      <c r="A19" s="355">
        <v>2024</v>
      </c>
      <c r="B19" s="356">
        <f>SUM(B20:B31)</f>
        <v>14870.462578539997</v>
      </c>
      <c r="C19" s="357">
        <f t="shared" ref="C19:G19" si="1">SUM(C20:C31)</f>
        <v>1465.3295385400002</v>
      </c>
      <c r="D19" s="356">
        <f t="shared" si="1"/>
        <v>162.09542909000001</v>
      </c>
      <c r="E19" s="60">
        <f t="shared" si="1"/>
        <v>1868.4287541799999</v>
      </c>
      <c r="F19" s="357">
        <f t="shared" si="1"/>
        <v>17.26681202</v>
      </c>
      <c r="G19" s="358">
        <f t="shared" si="1"/>
        <v>18383.583112370001</v>
      </c>
      <c r="H19" s="61"/>
    </row>
    <row r="20" spans="1:9" ht="14.25" customHeight="1" x14ac:dyDescent="0.25">
      <c r="A20" s="611" t="s">
        <v>239</v>
      </c>
      <c r="B20" s="612">
        <v>1312.2731546199998</v>
      </c>
      <c r="C20" s="613">
        <v>97.951044109999998</v>
      </c>
      <c r="D20" s="614">
        <v>24.03962297</v>
      </c>
      <c r="E20" s="615">
        <v>0</v>
      </c>
      <c r="F20" s="616">
        <v>1.05E-4</v>
      </c>
      <c r="G20" s="617">
        <f t="shared" ref="G20:G28" si="2">SUM(B20:F20)</f>
        <v>1434.2639267</v>
      </c>
      <c r="H20" s="61"/>
    </row>
    <row r="21" spans="1:9" ht="14.25" customHeight="1" x14ac:dyDescent="0.25">
      <c r="A21" s="346" t="s">
        <v>240</v>
      </c>
      <c r="B21" s="753">
        <v>946.07665014999998</v>
      </c>
      <c r="C21" s="754">
        <v>151.58169521000002</v>
      </c>
      <c r="D21" s="755">
        <v>9.4300759999999997</v>
      </c>
      <c r="E21" s="62">
        <v>324.84658801</v>
      </c>
      <c r="F21" s="756">
        <v>0</v>
      </c>
      <c r="G21" s="359">
        <f t="shared" si="2"/>
        <v>1431.9350093700002</v>
      </c>
      <c r="H21" s="61"/>
    </row>
    <row r="22" spans="1:9" ht="14.25" customHeight="1" x14ac:dyDescent="0.25">
      <c r="A22" s="346" t="s">
        <v>707</v>
      </c>
      <c r="B22" s="753">
        <v>1638.9987963399999</v>
      </c>
      <c r="C22" s="754">
        <v>108.55744887</v>
      </c>
      <c r="D22" s="755">
        <v>10.15227</v>
      </c>
      <c r="E22" s="62">
        <v>104.36203503</v>
      </c>
      <c r="F22" s="756">
        <v>0</v>
      </c>
      <c r="G22" s="359">
        <f t="shared" si="2"/>
        <v>1862.0705502399999</v>
      </c>
      <c r="H22" s="61"/>
    </row>
    <row r="23" spans="1:9" ht="14.25" customHeight="1" x14ac:dyDescent="0.25">
      <c r="A23" s="346" t="s">
        <v>711</v>
      </c>
      <c r="B23" s="753">
        <v>2034.7551463599998</v>
      </c>
      <c r="C23" s="754">
        <v>153.27504024000001</v>
      </c>
      <c r="D23" s="755">
        <v>17.84057099</v>
      </c>
      <c r="E23" s="62">
        <v>1.22356799</v>
      </c>
      <c r="F23" s="756">
        <v>0</v>
      </c>
      <c r="G23" s="359">
        <f t="shared" si="2"/>
        <v>2207.0943255799998</v>
      </c>
      <c r="H23" s="61"/>
    </row>
    <row r="24" spans="1:9" ht="14.25" customHeight="1" x14ac:dyDescent="0.25">
      <c r="A24" s="346" t="s">
        <v>719</v>
      </c>
      <c r="B24" s="753">
        <v>919.8535898099999</v>
      </c>
      <c r="C24" s="754">
        <v>111.40413554999999</v>
      </c>
      <c r="D24" s="755">
        <v>9.3154780299999995</v>
      </c>
      <c r="E24" s="62">
        <v>268.79377794999999</v>
      </c>
      <c r="F24" s="756">
        <v>0</v>
      </c>
      <c r="G24" s="359">
        <f t="shared" si="2"/>
        <v>1309.3669813399999</v>
      </c>
      <c r="H24" s="61"/>
    </row>
    <row r="25" spans="1:9" ht="14.25" customHeight="1" x14ac:dyDescent="0.25">
      <c r="A25" s="346" t="s">
        <v>738</v>
      </c>
      <c r="B25" s="753">
        <v>895.50440441000001</v>
      </c>
      <c r="C25" s="754">
        <v>103.67261612</v>
      </c>
      <c r="D25" s="755">
        <v>5.7015220700000002</v>
      </c>
      <c r="E25" s="62">
        <v>92.075778020000001</v>
      </c>
      <c r="F25" s="756">
        <v>0</v>
      </c>
      <c r="G25" s="359">
        <f t="shared" si="2"/>
        <v>1096.9543206200001</v>
      </c>
      <c r="H25" s="61"/>
    </row>
    <row r="26" spans="1:9" ht="14.25" customHeight="1" x14ac:dyDescent="0.25">
      <c r="A26" s="346" t="s">
        <v>749</v>
      </c>
      <c r="B26" s="753">
        <v>1118.3606127099999</v>
      </c>
      <c r="C26" s="754">
        <v>99.175669589999998</v>
      </c>
      <c r="D26" s="755">
        <v>14.07673102</v>
      </c>
      <c r="E26" s="62">
        <v>0.18862300000000001</v>
      </c>
      <c r="F26" s="756">
        <v>0</v>
      </c>
      <c r="G26" s="359">
        <f t="shared" si="2"/>
        <v>1231.8016363199999</v>
      </c>
      <c r="H26" s="61"/>
    </row>
    <row r="27" spans="1:9" ht="14.25" customHeight="1" x14ac:dyDescent="0.25">
      <c r="A27" s="346" t="s">
        <v>752</v>
      </c>
      <c r="B27" s="753">
        <v>1185.2914784100001</v>
      </c>
      <c r="C27" s="754">
        <v>116.53199494</v>
      </c>
      <c r="D27" s="755">
        <v>8.5335249900000001</v>
      </c>
      <c r="E27" s="62">
        <v>259.85519999000002</v>
      </c>
      <c r="F27" s="949">
        <v>17.07615302</v>
      </c>
      <c r="G27" s="359">
        <f t="shared" si="2"/>
        <v>1587.2883513500001</v>
      </c>
      <c r="H27" s="61"/>
    </row>
    <row r="28" spans="1:9" ht="14.25" customHeight="1" x14ac:dyDescent="0.25">
      <c r="A28" s="346" t="s">
        <v>760</v>
      </c>
      <c r="B28" s="753">
        <v>1154.78072049</v>
      </c>
      <c r="C28" s="754">
        <v>135.88086195</v>
      </c>
      <c r="D28" s="755">
        <v>17.413746960000001</v>
      </c>
      <c r="E28" s="62">
        <v>291.94744507000001</v>
      </c>
      <c r="F28" s="949">
        <v>0</v>
      </c>
      <c r="G28" s="359">
        <f t="shared" si="2"/>
        <v>1600.0227744700001</v>
      </c>
      <c r="H28" s="61"/>
    </row>
    <row r="29" spans="1:9" ht="14.25" customHeight="1" x14ac:dyDescent="0.25">
      <c r="A29" s="346" t="s">
        <v>765</v>
      </c>
      <c r="B29" s="753">
        <v>1161.0434740799999</v>
      </c>
      <c r="C29" s="754">
        <v>126.90116974999999</v>
      </c>
      <c r="D29" s="755">
        <v>14.314148039999999</v>
      </c>
      <c r="E29" s="965">
        <v>9.9000000000000008E-3</v>
      </c>
      <c r="F29" s="949">
        <v>0</v>
      </c>
      <c r="G29" s="359">
        <v>1302.2686918699999</v>
      </c>
      <c r="H29" s="61"/>
    </row>
    <row r="30" spans="1:9" ht="14.25" customHeight="1" x14ac:dyDescent="0.25">
      <c r="A30" s="346" t="s">
        <v>769</v>
      </c>
      <c r="B30" s="753">
        <v>1203.5690274000001</v>
      </c>
      <c r="C30" s="754">
        <v>131.13441988</v>
      </c>
      <c r="D30" s="755">
        <v>16.857612990000003</v>
      </c>
      <c r="E30" s="62">
        <v>322.52731913000002</v>
      </c>
      <c r="F30" s="982">
        <v>8.1400000000000005E-4</v>
      </c>
      <c r="G30" s="359">
        <v>1674.0891934000001</v>
      </c>
      <c r="H30" s="61"/>
    </row>
    <row r="31" spans="1:9" ht="14.25" customHeight="1" x14ac:dyDescent="0.25">
      <c r="A31" s="618" t="s">
        <v>778</v>
      </c>
      <c r="B31" s="619">
        <v>1299.95552376</v>
      </c>
      <c r="C31" s="620">
        <v>129.26344233</v>
      </c>
      <c r="D31" s="621">
        <v>14.420125029999999</v>
      </c>
      <c r="E31" s="978">
        <v>202.59851999</v>
      </c>
      <c r="F31" s="983">
        <v>0.18973999999999999</v>
      </c>
      <c r="G31" s="622">
        <f>SUM(B31:F31)</f>
        <v>1646.4273511100002</v>
      </c>
      <c r="H31" s="61"/>
      <c r="I31" s="950"/>
    </row>
    <row r="32" spans="1:9" ht="14.25" customHeight="1" x14ac:dyDescent="0.25">
      <c r="A32" s="55"/>
      <c r="B32" s="474"/>
      <c r="C32" s="474"/>
      <c r="D32" s="62"/>
      <c r="E32" s="62"/>
      <c r="F32" s="475"/>
      <c r="G32" s="58"/>
      <c r="H32" s="61"/>
    </row>
    <row r="33" spans="1:8" ht="14.25" customHeight="1" x14ac:dyDescent="0.25">
      <c r="A33" s="1028" t="s">
        <v>783</v>
      </c>
      <c r="B33" s="1028"/>
      <c r="C33" s="1028"/>
      <c r="D33" s="1028"/>
      <c r="E33" s="1028"/>
      <c r="F33" s="1028"/>
      <c r="G33" s="1028"/>
      <c r="H33" s="61"/>
    </row>
    <row r="34" spans="1:8" ht="14.25" customHeight="1" x14ac:dyDescent="0.25">
      <c r="A34" s="7" t="s">
        <v>784</v>
      </c>
      <c r="B34" s="474">
        <v>905.91228746000002</v>
      </c>
      <c r="C34" s="474">
        <v>127.67808665999999</v>
      </c>
      <c r="D34" s="62">
        <v>21.596084010000002</v>
      </c>
      <c r="E34" s="62">
        <v>98.615604959999999</v>
      </c>
      <c r="F34" s="62">
        <v>0</v>
      </c>
      <c r="G34" s="58">
        <f>SUM(B34:F34)</f>
        <v>1153.8020630899998</v>
      </c>
      <c r="H34" s="61"/>
    </row>
    <row r="35" spans="1:8" ht="14.25" customHeight="1" x14ac:dyDescent="0.25">
      <c r="A35" s="7" t="s">
        <v>785</v>
      </c>
      <c r="B35" s="474">
        <v>1299.95552376</v>
      </c>
      <c r="C35" s="474">
        <v>129.26344233</v>
      </c>
      <c r="D35" s="62">
        <v>14.420125029999999</v>
      </c>
      <c r="E35" s="623">
        <v>202.59851999</v>
      </c>
      <c r="F35" s="62">
        <v>0.18973999999999999</v>
      </c>
      <c r="G35" s="58">
        <f>SUM(B35:F35)</f>
        <v>1646.4273511100002</v>
      </c>
      <c r="H35" s="61"/>
    </row>
    <row r="36" spans="1:8" ht="14.25" customHeight="1" x14ac:dyDescent="0.25">
      <c r="A36" s="216" t="s">
        <v>351</v>
      </c>
      <c r="B36" s="476">
        <f t="shared" ref="B36:G36" si="3">B35/B34-1</f>
        <v>0.43496841996129643</v>
      </c>
      <c r="C36" s="476">
        <f t="shared" si="3"/>
        <v>1.2416818825157661E-2</v>
      </c>
      <c r="D36" s="476">
        <f t="shared" si="3"/>
        <v>-0.33228056422994079</v>
      </c>
      <c r="E36" s="476">
        <f t="shared" si="3"/>
        <v>1.0544265795679806</v>
      </c>
      <c r="F36" s="476" t="s">
        <v>275</v>
      </c>
      <c r="G36" s="476">
        <f t="shared" si="3"/>
        <v>0.42695823120709253</v>
      </c>
      <c r="H36" s="61"/>
    </row>
    <row r="37" spans="1:8" ht="14.25" customHeight="1" x14ac:dyDescent="0.25">
      <c r="A37" s="55"/>
      <c r="B37" s="474"/>
      <c r="C37" s="474"/>
      <c r="D37" s="62"/>
      <c r="E37" s="62"/>
      <c r="F37" s="475"/>
      <c r="G37" s="58"/>
      <c r="H37" s="61"/>
    </row>
    <row r="38" spans="1:8" ht="14.25" customHeight="1" x14ac:dyDescent="0.25">
      <c r="A38" s="1028" t="s">
        <v>786</v>
      </c>
      <c r="B38" s="1028"/>
      <c r="C38" s="1028"/>
      <c r="D38" s="1028"/>
      <c r="E38" s="1028"/>
      <c r="F38" s="1028"/>
      <c r="G38" s="1028"/>
      <c r="H38" s="61"/>
    </row>
    <row r="39" spans="1:8" ht="14.25" customHeight="1" x14ac:dyDescent="0.25">
      <c r="A39" s="7" t="s">
        <v>787</v>
      </c>
      <c r="B39" s="474">
        <v>12654.83073525</v>
      </c>
      <c r="C39" s="474">
        <v>1461.7796933699999</v>
      </c>
      <c r="D39" s="62">
        <v>171.31813101000003</v>
      </c>
      <c r="E39" s="62">
        <v>1767.8177508400001</v>
      </c>
      <c r="F39" s="62">
        <v>55.854562010000002</v>
      </c>
      <c r="G39" s="58">
        <f>SUM(B39:F39)</f>
        <v>16111.600872479999</v>
      </c>
      <c r="H39" s="61"/>
    </row>
    <row r="40" spans="1:8" ht="14.25" customHeight="1" x14ac:dyDescent="0.25">
      <c r="A40" s="7" t="s">
        <v>788</v>
      </c>
      <c r="B40" s="474">
        <v>14870.462578539997</v>
      </c>
      <c r="C40" s="474">
        <v>1465.3295385400002</v>
      </c>
      <c r="D40" s="62">
        <v>162.09542909000001</v>
      </c>
      <c r="E40" s="623">
        <v>1868.4287541799999</v>
      </c>
      <c r="F40" s="62">
        <v>17.26681202</v>
      </c>
      <c r="G40" s="58">
        <f>SUM(B40:F40)</f>
        <v>18383.583112369997</v>
      </c>
      <c r="H40" s="61"/>
    </row>
    <row r="41" spans="1:8" ht="14.25" customHeight="1" x14ac:dyDescent="0.25">
      <c r="A41" s="216" t="s">
        <v>351</v>
      </c>
      <c r="B41" s="476">
        <f t="shared" ref="B41:G41" si="4">B40/B39-1</f>
        <v>0.17508190268545909</v>
      </c>
      <c r="C41" s="476">
        <f t="shared" si="4"/>
        <v>2.4284406098271649E-3</v>
      </c>
      <c r="D41" s="476">
        <f t="shared" si="4"/>
        <v>-5.3833776177850567E-2</v>
      </c>
      <c r="E41" s="476">
        <f t="shared" si="4"/>
        <v>5.6912542761941021E-2</v>
      </c>
      <c r="F41" s="476">
        <f t="shared" si="4"/>
        <v>-0.69086120455284195</v>
      </c>
      <c r="G41" s="476">
        <f t="shared" si="4"/>
        <v>0.14101530058200118</v>
      </c>
      <c r="H41" s="61"/>
    </row>
    <row r="42" spans="1:8" ht="14.25" customHeight="1" x14ac:dyDescent="0.25">
      <c r="A42" s="55"/>
      <c r="B42" s="474"/>
      <c r="C42" s="474"/>
      <c r="D42" s="62"/>
      <c r="E42" s="62"/>
      <c r="F42" s="475"/>
      <c r="G42" s="58"/>
      <c r="H42" s="61"/>
    </row>
    <row r="43" spans="1:8" ht="14.25" customHeight="1" x14ac:dyDescent="0.25">
      <c r="A43" s="477" t="s">
        <v>352</v>
      </c>
      <c r="B43" s="477"/>
      <c r="C43" s="477"/>
      <c r="D43" s="477"/>
      <c r="E43" s="477"/>
      <c r="F43" s="477"/>
      <c r="G43" s="477"/>
      <c r="H43" s="61"/>
    </row>
    <row r="44" spans="1:8" ht="14.25" customHeight="1" x14ac:dyDescent="0.25">
      <c r="A44" s="7" t="s">
        <v>768</v>
      </c>
      <c r="B44" s="474">
        <v>1203.5690274000001</v>
      </c>
      <c r="C44" s="474">
        <v>131.13441988</v>
      </c>
      <c r="D44" s="62">
        <v>16.857612990000003</v>
      </c>
      <c r="E44" s="62">
        <v>322.52731913000002</v>
      </c>
      <c r="F44" s="979">
        <v>8.1400000000000005E-4</v>
      </c>
      <c r="G44" s="58">
        <f>SUM(B44:F44)</f>
        <v>1674.0891934000001</v>
      </c>
      <c r="H44" s="61"/>
    </row>
    <row r="45" spans="1:8" ht="14.25" customHeight="1" x14ac:dyDescent="0.25">
      <c r="A45" s="7" t="s">
        <v>785</v>
      </c>
      <c r="B45" s="474">
        <v>1299.95552376</v>
      </c>
      <c r="C45" s="474">
        <v>129.26344233</v>
      </c>
      <c r="D45" s="62">
        <v>14.420125029999999</v>
      </c>
      <c r="E45" s="62">
        <v>202.59851999</v>
      </c>
      <c r="F45" s="62">
        <v>0.18973999999999999</v>
      </c>
      <c r="G45" s="58">
        <f>SUM(B45:F45)</f>
        <v>1646.4273511100002</v>
      </c>
      <c r="H45" s="61"/>
    </row>
    <row r="46" spans="1:8" ht="14.25" customHeight="1" x14ac:dyDescent="0.25">
      <c r="A46" s="216" t="s">
        <v>351</v>
      </c>
      <c r="B46" s="478">
        <f>B45/B44-1</f>
        <v>8.008389561853213E-2</v>
      </c>
      <c r="C46" s="478">
        <f>C45/C44-1</f>
        <v>-1.4267631272644521E-2</v>
      </c>
      <c r="D46" s="478">
        <f>D45/D44-1</f>
        <v>-0.14459271080940883</v>
      </c>
      <c r="E46" s="478">
        <f t="shared" ref="E46" si="5">E45/E44-1</f>
        <v>-0.37184074658699129</v>
      </c>
      <c r="F46" s="478" t="s">
        <v>275</v>
      </c>
      <c r="G46" s="478">
        <f t="shared" ref="G46" si="6">G45/G44-1</f>
        <v>-1.6523517623227679E-2</v>
      </c>
      <c r="H46" s="61"/>
    </row>
    <row r="47" spans="1:8" ht="14.25" customHeight="1" x14ac:dyDescent="0.25">
      <c r="A47" s="55"/>
      <c r="B47" s="474"/>
      <c r="C47" s="474"/>
      <c r="D47" s="62"/>
      <c r="E47" s="62"/>
      <c r="F47" s="475"/>
      <c r="G47" s="58"/>
      <c r="H47" s="61"/>
    </row>
    <row r="48" spans="1:8" ht="23.25" customHeight="1" x14ac:dyDescent="0.25">
      <c r="A48" s="1029" t="s">
        <v>259</v>
      </c>
      <c r="B48" s="1029"/>
      <c r="C48" s="1029"/>
      <c r="D48" s="1029"/>
      <c r="E48" s="1029"/>
      <c r="F48" s="1029"/>
      <c r="G48" s="1029"/>
      <c r="H48" s="65"/>
    </row>
    <row r="49" spans="1:8" ht="14.25" customHeight="1" x14ac:dyDescent="0.25">
      <c r="A49" s="63"/>
      <c r="B49" s="66"/>
      <c r="C49" s="67"/>
      <c r="D49" s="68"/>
      <c r="E49" s="69"/>
      <c r="F49" s="69"/>
      <c r="G49" s="69"/>
      <c r="H49" s="24"/>
    </row>
    <row r="50" spans="1:8" ht="14.25" customHeight="1" x14ac:dyDescent="0.25">
      <c r="A50" s="63"/>
      <c r="B50" s="66"/>
      <c r="C50" s="67"/>
      <c r="D50" s="68"/>
      <c r="E50" s="69"/>
      <c r="F50" s="69"/>
      <c r="G50" s="69"/>
      <c r="H50" s="24"/>
    </row>
    <row r="51" spans="1:8" ht="14.25" customHeight="1" x14ac:dyDescent="0.25">
      <c r="A51" s="63"/>
      <c r="B51" s="66"/>
      <c r="C51" s="67"/>
      <c r="D51" s="68"/>
      <c r="E51" s="69"/>
      <c r="F51" s="69"/>
      <c r="G51" s="69"/>
      <c r="H51" s="24"/>
    </row>
    <row r="52" spans="1:8" ht="14.25" customHeight="1" x14ac:dyDescent="0.25">
      <c r="A52" s="63"/>
      <c r="B52" s="66"/>
      <c r="C52" s="67"/>
      <c r="D52" s="68"/>
      <c r="E52" s="69"/>
      <c r="F52" s="69"/>
      <c r="G52" s="69"/>
      <c r="H52" s="24"/>
    </row>
    <row r="53" spans="1:8" ht="14.25" customHeight="1" x14ac:dyDescent="0.25">
      <c r="A53" s="63"/>
      <c r="B53" s="68"/>
      <c r="C53" s="67"/>
      <c r="D53" s="68"/>
      <c r="E53" s="69"/>
      <c r="F53" s="69"/>
      <c r="G53" s="69"/>
      <c r="H53" s="24"/>
    </row>
    <row r="54" spans="1:8" ht="14.25" customHeight="1" x14ac:dyDescent="0.25">
      <c r="A54" s="63"/>
      <c r="B54" s="69"/>
      <c r="C54" s="67"/>
      <c r="D54" s="69"/>
      <c r="E54" s="69"/>
      <c r="F54" s="69"/>
      <c r="G54" s="69"/>
      <c r="H54" s="24"/>
    </row>
    <row r="55" spans="1:8" ht="14.25" customHeight="1" x14ac:dyDescent="0.25">
      <c r="A55" s="63"/>
      <c r="B55" s="69"/>
      <c r="C55" s="69"/>
      <c r="D55" s="69"/>
      <c r="E55" s="69"/>
      <c r="F55" s="69"/>
      <c r="G55" s="69"/>
      <c r="H55" s="24"/>
    </row>
    <row r="56" spans="1:8" ht="14.25" customHeight="1" x14ac:dyDescent="0.25">
      <c r="A56" s="63"/>
      <c r="B56" s="69"/>
      <c r="C56" s="69"/>
      <c r="D56" s="69"/>
      <c r="E56" s="69"/>
      <c r="F56" s="69"/>
      <c r="G56" s="69"/>
      <c r="H56" s="24"/>
    </row>
    <row r="57" spans="1:8" ht="14.25" customHeight="1" x14ac:dyDescent="0.25">
      <c r="A57" s="63"/>
      <c r="B57" s="69"/>
      <c r="C57" s="69"/>
      <c r="D57" s="69"/>
      <c r="E57" s="69"/>
      <c r="F57" s="69"/>
      <c r="G57" s="69"/>
      <c r="H57" s="24"/>
    </row>
    <row r="58" spans="1:8" ht="14.25" customHeight="1" x14ac:dyDescent="0.25">
      <c r="A58" s="63"/>
      <c r="B58" s="69"/>
      <c r="C58" s="69"/>
      <c r="D58" s="69"/>
      <c r="E58" s="69"/>
      <c r="F58" s="69"/>
      <c r="G58" s="69"/>
      <c r="H58" s="24"/>
    </row>
    <row r="59" spans="1:8" ht="14.25" customHeight="1" x14ac:dyDescent="0.25">
      <c r="A59" s="63"/>
      <c r="B59" s="69"/>
      <c r="C59" s="69"/>
      <c r="D59" s="69"/>
      <c r="E59" s="69"/>
      <c r="F59" s="69"/>
      <c r="G59" s="69"/>
      <c r="H59" s="24"/>
    </row>
    <row r="60" spans="1:8" ht="14.25" customHeight="1" x14ac:dyDescent="0.25">
      <c r="A60" s="63"/>
      <c r="B60" s="69"/>
      <c r="C60" s="69"/>
      <c r="D60" s="69"/>
      <c r="E60" s="69"/>
      <c r="F60" s="69"/>
      <c r="G60" s="69"/>
      <c r="H60" s="24"/>
    </row>
    <row r="61" spans="1:8" ht="14.25" customHeight="1" x14ac:dyDescent="0.25">
      <c r="A61" s="63"/>
      <c r="B61" s="64"/>
      <c r="C61" s="64"/>
      <c r="D61" s="64"/>
      <c r="E61" s="64"/>
      <c r="F61" s="64"/>
      <c r="G61" s="64"/>
      <c r="H61" s="61"/>
    </row>
    <row r="62" spans="1:8" ht="53.25" customHeight="1" x14ac:dyDescent="0.25">
      <c r="A62" s="1054" t="s">
        <v>789</v>
      </c>
      <c r="B62" s="1054"/>
      <c r="C62" s="1054"/>
      <c r="D62" s="1054"/>
      <c r="E62" s="1054"/>
      <c r="F62" s="1054"/>
      <c r="G62" s="1054"/>
      <c r="H62" s="70"/>
    </row>
    <row r="63" spans="1:8" ht="14.25" customHeight="1" x14ac:dyDescent="0.25">
      <c r="A63" s="63"/>
      <c r="B63" s="66"/>
      <c r="C63" s="71"/>
      <c r="D63" s="69"/>
      <c r="E63" s="69"/>
      <c r="F63" s="69"/>
      <c r="G63" s="69"/>
      <c r="H63" s="24"/>
    </row>
  </sheetData>
  <mergeCells count="6">
    <mergeCell ref="A62:G62"/>
    <mergeCell ref="B4:C4"/>
    <mergeCell ref="D4:F4"/>
    <mergeCell ref="A33:G33"/>
    <mergeCell ref="A38:G38"/>
    <mergeCell ref="A48:G48"/>
  </mergeCells>
  <pageMargins left="0.7" right="0.7" top="0.75" bottom="0.75" header="0" footer="0"/>
  <pageSetup scale="46" orientation="landscape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8638E8-814C-4B12-B729-C0989D60A749}">
  <sheetPr codeName="Hoja23">
    <tabColor rgb="FF002060"/>
  </sheetPr>
  <dimension ref="B2:I63"/>
  <sheetViews>
    <sheetView showGridLines="0" view="pageBreakPreview" zoomScaleNormal="100" zoomScaleSheetLayoutView="100" workbookViewId="0"/>
  </sheetViews>
  <sheetFormatPr baseColWidth="10" defaultColWidth="21.85546875" defaultRowHeight="15" x14ac:dyDescent="0.25"/>
  <cols>
    <col min="1" max="1" width="2.5703125" style="516" customWidth="1"/>
    <col min="2" max="3" width="15.85546875" style="516" customWidth="1"/>
    <col min="4" max="4" width="30.28515625" style="516" customWidth="1"/>
    <col min="5" max="5" width="41.42578125" style="516" bestFit="1" customWidth="1"/>
    <col min="6" max="6" width="16.85546875" style="516" customWidth="1"/>
    <col min="7" max="7" width="18.5703125" style="516" customWidth="1"/>
    <col min="8" max="8" width="21.85546875" style="516"/>
    <col min="9" max="9" width="18.42578125" style="516" customWidth="1"/>
    <col min="10" max="10" width="3.7109375" style="516" customWidth="1"/>
    <col min="11" max="16384" width="21.85546875" style="516"/>
  </cols>
  <sheetData>
    <row r="2" spans="2:9" ht="28.5" x14ac:dyDescent="0.25">
      <c r="B2" s="1059" t="s">
        <v>525</v>
      </c>
      <c r="C2" s="1059"/>
      <c r="D2" s="1059"/>
      <c r="E2" s="1059"/>
      <c r="F2" s="1059"/>
      <c r="G2" s="1059"/>
      <c r="H2" s="1059"/>
      <c r="I2" s="1059"/>
    </row>
    <row r="4" spans="2:9" ht="39.75" customHeight="1" x14ac:dyDescent="0.25">
      <c r="B4" s="517" t="s">
        <v>526</v>
      </c>
      <c r="C4" s="517" t="s">
        <v>527</v>
      </c>
      <c r="D4" s="518" t="s">
        <v>7</v>
      </c>
      <c r="E4" s="518" t="s">
        <v>8</v>
      </c>
      <c r="F4" s="517" t="s">
        <v>208</v>
      </c>
      <c r="G4" s="517" t="s">
        <v>10</v>
      </c>
      <c r="H4" s="517" t="s">
        <v>116</v>
      </c>
      <c r="I4" s="517" t="s">
        <v>587</v>
      </c>
    </row>
    <row r="5" spans="2:9" s="519" customFormat="1" ht="15.75" thickBot="1" x14ac:dyDescent="0.3">
      <c r="B5" s="520"/>
      <c r="C5" s="520"/>
      <c r="D5" s="521"/>
      <c r="E5" s="521"/>
      <c r="F5" s="520"/>
      <c r="G5" s="520"/>
      <c r="H5" s="520"/>
      <c r="I5" s="522"/>
    </row>
    <row r="6" spans="2:9" ht="20.25" customHeight="1" thickBot="1" x14ac:dyDescent="0.3">
      <c r="B6" s="523" t="s">
        <v>528</v>
      </c>
      <c r="C6" s="523">
        <v>2025</v>
      </c>
      <c r="D6" s="524" t="s">
        <v>118</v>
      </c>
      <c r="E6" s="525" t="s">
        <v>119</v>
      </c>
      <c r="F6" s="523" t="s">
        <v>29</v>
      </c>
      <c r="G6" s="523" t="s">
        <v>2</v>
      </c>
      <c r="H6" s="523" t="s">
        <v>529</v>
      </c>
      <c r="I6" s="523">
        <v>470</v>
      </c>
    </row>
    <row r="7" spans="2:9" ht="20.25" customHeight="1" x14ac:dyDescent="0.25">
      <c r="B7" s="526" t="s">
        <v>530</v>
      </c>
      <c r="C7" s="526">
        <v>2024</v>
      </c>
      <c r="D7" s="527" t="s">
        <v>247</v>
      </c>
      <c r="E7" s="528" t="s">
        <v>117</v>
      </c>
      <c r="F7" s="526" t="s">
        <v>32</v>
      </c>
      <c r="G7" s="526" t="s">
        <v>1</v>
      </c>
      <c r="H7" s="526" t="s">
        <v>529</v>
      </c>
      <c r="I7" s="526">
        <v>815</v>
      </c>
    </row>
    <row r="8" spans="2:9" ht="20.25" customHeight="1" x14ac:dyDescent="0.25">
      <c r="B8" s="529" t="s">
        <v>530</v>
      </c>
      <c r="C8" s="529">
        <v>2024</v>
      </c>
      <c r="D8" s="530" t="s">
        <v>197</v>
      </c>
      <c r="E8" s="531" t="s">
        <v>119</v>
      </c>
      <c r="F8" s="529" t="s">
        <v>15</v>
      </c>
      <c r="G8" s="529" t="s">
        <v>4</v>
      </c>
      <c r="H8" s="529" t="s">
        <v>529</v>
      </c>
      <c r="I8" s="529">
        <v>110</v>
      </c>
    </row>
    <row r="9" spans="2:9" ht="20.25" customHeight="1" thickBot="1" x14ac:dyDescent="0.3">
      <c r="B9" s="532" t="s">
        <v>531</v>
      </c>
      <c r="C9" s="532">
        <v>2024</v>
      </c>
      <c r="D9" s="533" t="s">
        <v>185</v>
      </c>
      <c r="E9" s="534" t="s">
        <v>186</v>
      </c>
      <c r="F9" s="535" t="s">
        <v>30</v>
      </c>
      <c r="G9" s="535" t="s">
        <v>2</v>
      </c>
      <c r="H9" s="535" t="s">
        <v>529</v>
      </c>
      <c r="I9" s="535">
        <v>1319</v>
      </c>
    </row>
    <row r="10" spans="2:9" ht="20.25" customHeight="1" thickBot="1" x14ac:dyDescent="0.3">
      <c r="B10" s="526" t="s">
        <v>532</v>
      </c>
      <c r="C10" s="526">
        <v>2024</v>
      </c>
      <c r="D10" s="527" t="s">
        <v>127</v>
      </c>
      <c r="E10" s="528" t="s">
        <v>128</v>
      </c>
      <c r="F10" s="526" t="s">
        <v>36</v>
      </c>
      <c r="G10" s="526" t="s">
        <v>1</v>
      </c>
      <c r="H10" s="535" t="s">
        <v>529</v>
      </c>
      <c r="I10" s="526">
        <v>1604</v>
      </c>
    </row>
    <row r="11" spans="2:9" ht="20.25" customHeight="1" x14ac:dyDescent="0.25">
      <c r="B11" s="536" t="s">
        <v>533</v>
      </c>
      <c r="C11" s="536">
        <v>2027</v>
      </c>
      <c r="D11" s="537" t="s">
        <v>122</v>
      </c>
      <c r="E11" s="538" t="s">
        <v>123</v>
      </c>
      <c r="F11" s="539" t="s">
        <v>37</v>
      </c>
      <c r="G11" s="539" t="s">
        <v>4</v>
      </c>
      <c r="H11" s="539" t="s">
        <v>124</v>
      </c>
      <c r="I11" s="539">
        <v>579</v>
      </c>
    </row>
    <row r="12" spans="2:9" ht="20.25" customHeight="1" x14ac:dyDescent="0.25">
      <c r="B12" s="529" t="s">
        <v>533</v>
      </c>
      <c r="C12" s="529">
        <v>2024</v>
      </c>
      <c r="D12" s="530" t="s">
        <v>187</v>
      </c>
      <c r="E12" s="531" t="s">
        <v>188</v>
      </c>
      <c r="F12" s="529" t="s">
        <v>27</v>
      </c>
      <c r="G12" s="529" t="s">
        <v>3</v>
      </c>
      <c r="H12" s="529" t="s">
        <v>121</v>
      </c>
      <c r="I12" s="529">
        <v>76</v>
      </c>
    </row>
    <row r="13" spans="2:9" ht="20.25" customHeight="1" x14ac:dyDescent="0.25">
      <c r="B13" s="526" t="s">
        <v>532</v>
      </c>
      <c r="C13" s="526">
        <v>2024</v>
      </c>
      <c r="D13" s="527" t="s">
        <v>189</v>
      </c>
      <c r="E13" s="528" t="s">
        <v>190</v>
      </c>
      <c r="F13" s="526" t="s">
        <v>25</v>
      </c>
      <c r="G13" s="526" t="s">
        <v>2</v>
      </c>
      <c r="H13" s="526" t="s">
        <v>121</v>
      </c>
      <c r="I13" s="526">
        <v>127</v>
      </c>
    </row>
    <row r="14" spans="2:9" ht="20.25" customHeight="1" x14ac:dyDescent="0.25">
      <c r="B14" s="540" t="s">
        <v>534</v>
      </c>
      <c r="C14" s="540">
        <v>2024</v>
      </c>
      <c r="D14" s="530" t="s">
        <v>156</v>
      </c>
      <c r="E14" s="531" t="s">
        <v>157</v>
      </c>
      <c r="F14" s="529" t="s">
        <v>41</v>
      </c>
      <c r="G14" s="529" t="s">
        <v>1</v>
      </c>
      <c r="H14" s="529" t="s">
        <v>124</v>
      </c>
      <c r="I14" s="529">
        <v>130</v>
      </c>
    </row>
    <row r="15" spans="2:9" ht="20.25" customHeight="1" x14ac:dyDescent="0.25">
      <c r="B15" s="541" t="s">
        <v>532</v>
      </c>
      <c r="C15" s="541">
        <v>2029</v>
      </c>
      <c r="D15" s="542" t="s">
        <v>535</v>
      </c>
      <c r="E15" s="543" t="s">
        <v>536</v>
      </c>
      <c r="F15" s="544" t="s">
        <v>36</v>
      </c>
      <c r="G15" s="544" t="s">
        <v>3</v>
      </c>
      <c r="H15" s="544" t="s">
        <v>121</v>
      </c>
      <c r="I15" s="544">
        <v>345</v>
      </c>
    </row>
    <row r="16" spans="2:9" ht="20.25" customHeight="1" thickBot="1" x14ac:dyDescent="0.3">
      <c r="B16" s="535" t="s">
        <v>533</v>
      </c>
      <c r="C16" s="535">
        <v>2026</v>
      </c>
      <c r="D16" s="533" t="s">
        <v>120</v>
      </c>
      <c r="E16" s="534" t="s">
        <v>38</v>
      </c>
      <c r="F16" s="535" t="s">
        <v>18</v>
      </c>
      <c r="G16" s="535" t="s">
        <v>3</v>
      </c>
      <c r="H16" s="535" t="s">
        <v>121</v>
      </c>
      <c r="I16" s="535">
        <v>150</v>
      </c>
    </row>
    <row r="17" spans="2:9" ht="20.25" customHeight="1" x14ac:dyDescent="0.25">
      <c r="B17" s="545" t="s">
        <v>537</v>
      </c>
      <c r="C17" s="526">
        <v>2028</v>
      </c>
      <c r="D17" s="527" t="s">
        <v>130</v>
      </c>
      <c r="E17" s="528" t="s">
        <v>131</v>
      </c>
      <c r="F17" s="526" t="s">
        <v>22</v>
      </c>
      <c r="G17" s="526" t="s">
        <v>1</v>
      </c>
      <c r="H17" s="526" t="s">
        <v>121</v>
      </c>
      <c r="I17" s="526">
        <v>1263</v>
      </c>
    </row>
    <row r="18" spans="2:9" ht="20.25" customHeight="1" thickBot="1" x14ac:dyDescent="0.3">
      <c r="B18" s="546" t="s">
        <v>538</v>
      </c>
      <c r="C18" s="547">
        <v>2028</v>
      </c>
      <c r="D18" s="548" t="s">
        <v>178</v>
      </c>
      <c r="E18" s="549" t="s">
        <v>179</v>
      </c>
      <c r="F18" s="547" t="s">
        <v>22</v>
      </c>
      <c r="G18" s="547" t="s">
        <v>5</v>
      </c>
      <c r="H18" s="547" t="s">
        <v>121</v>
      </c>
      <c r="I18" s="547">
        <v>1781</v>
      </c>
    </row>
    <row r="19" spans="2:9" ht="20.25" customHeight="1" thickBot="1" x14ac:dyDescent="0.3">
      <c r="B19" s="550" t="s">
        <v>539</v>
      </c>
      <c r="C19" s="535">
        <v>2028</v>
      </c>
      <c r="D19" s="533" t="s">
        <v>137</v>
      </c>
      <c r="E19" s="534" t="s">
        <v>138</v>
      </c>
      <c r="F19" s="535" t="s">
        <v>41</v>
      </c>
      <c r="G19" s="535" t="s">
        <v>1</v>
      </c>
      <c r="H19" s="535" t="s">
        <v>121</v>
      </c>
      <c r="I19" s="535">
        <v>1038</v>
      </c>
    </row>
    <row r="20" spans="2:9" ht="20.25" customHeight="1" thickBot="1" x14ac:dyDescent="0.3">
      <c r="B20" s="550" t="s">
        <v>540</v>
      </c>
      <c r="C20" s="535">
        <v>2028</v>
      </c>
      <c r="D20" s="533" t="s">
        <v>169</v>
      </c>
      <c r="E20" s="534" t="s">
        <v>170</v>
      </c>
      <c r="F20" s="535" t="s">
        <v>45</v>
      </c>
      <c r="G20" s="535" t="s">
        <v>1</v>
      </c>
      <c r="H20" s="535" t="s">
        <v>136</v>
      </c>
      <c r="I20" s="535">
        <v>1500</v>
      </c>
    </row>
    <row r="21" spans="2:9" ht="20.25" customHeight="1" thickBot="1" x14ac:dyDescent="0.3">
      <c r="B21" s="550" t="s">
        <v>541</v>
      </c>
      <c r="C21" s="535">
        <v>2032</v>
      </c>
      <c r="D21" s="533" t="s">
        <v>542</v>
      </c>
      <c r="E21" s="534" t="s">
        <v>190</v>
      </c>
      <c r="F21" s="535" t="s">
        <v>25</v>
      </c>
      <c r="G21" s="535" t="s">
        <v>543</v>
      </c>
      <c r="H21" s="535" t="s">
        <v>134</v>
      </c>
      <c r="I21" s="535">
        <v>598</v>
      </c>
    </row>
    <row r="22" spans="2:9" ht="20.25" customHeight="1" x14ac:dyDescent="0.25">
      <c r="B22" s="1060" t="s">
        <v>250</v>
      </c>
      <c r="C22" s="526">
        <v>2027</v>
      </c>
      <c r="D22" s="527" t="s">
        <v>544</v>
      </c>
      <c r="E22" s="528" t="s">
        <v>545</v>
      </c>
      <c r="F22" s="526" t="s">
        <v>51</v>
      </c>
      <c r="G22" s="526" t="s">
        <v>1</v>
      </c>
      <c r="H22" s="526" t="s">
        <v>134</v>
      </c>
      <c r="I22" s="526">
        <v>500</v>
      </c>
    </row>
    <row r="23" spans="2:9" ht="20.25" customHeight="1" x14ac:dyDescent="0.25">
      <c r="B23" s="1061"/>
      <c r="C23" s="529">
        <v>2029</v>
      </c>
      <c r="D23" s="530" t="s">
        <v>132</v>
      </c>
      <c r="E23" s="531" t="s">
        <v>133</v>
      </c>
      <c r="F23" s="529" t="s">
        <v>29</v>
      </c>
      <c r="G23" s="529" t="s">
        <v>1</v>
      </c>
      <c r="H23" s="529" t="s">
        <v>134</v>
      </c>
      <c r="I23" s="529">
        <v>1354</v>
      </c>
    </row>
    <row r="24" spans="2:9" ht="20.25" customHeight="1" x14ac:dyDescent="0.25">
      <c r="B24" s="1061"/>
      <c r="C24" s="545">
        <v>2030</v>
      </c>
      <c r="D24" s="527" t="s">
        <v>135</v>
      </c>
      <c r="E24" s="528" t="s">
        <v>133</v>
      </c>
      <c r="F24" s="526" t="s">
        <v>41</v>
      </c>
      <c r="G24" s="526" t="s">
        <v>1</v>
      </c>
      <c r="H24" s="526" t="s">
        <v>136</v>
      </c>
      <c r="I24" s="526">
        <v>2600</v>
      </c>
    </row>
    <row r="25" spans="2:9" ht="20.25" customHeight="1" x14ac:dyDescent="0.25">
      <c r="B25" s="1061"/>
      <c r="C25" s="529">
        <v>2032</v>
      </c>
      <c r="D25" s="530" t="s">
        <v>139</v>
      </c>
      <c r="E25" s="531" t="s">
        <v>133</v>
      </c>
      <c r="F25" s="529" t="s">
        <v>25</v>
      </c>
      <c r="G25" s="529" t="s">
        <v>1</v>
      </c>
      <c r="H25" s="529" t="s">
        <v>134</v>
      </c>
      <c r="I25" s="529">
        <v>2500</v>
      </c>
    </row>
    <row r="26" spans="2:9" ht="20.25" customHeight="1" x14ac:dyDescent="0.25">
      <c r="B26" s="1061"/>
      <c r="C26" s="526" t="s">
        <v>140</v>
      </c>
      <c r="D26" s="527" t="s">
        <v>141</v>
      </c>
      <c r="E26" s="528" t="s">
        <v>142</v>
      </c>
      <c r="F26" s="526" t="s">
        <v>143</v>
      </c>
      <c r="G26" s="526" t="s">
        <v>248</v>
      </c>
      <c r="H26" s="526" t="s">
        <v>121</v>
      </c>
      <c r="I26" s="526">
        <v>450</v>
      </c>
    </row>
    <row r="27" spans="2:9" ht="20.25" customHeight="1" x14ac:dyDescent="0.25">
      <c r="B27" s="1061"/>
      <c r="C27" s="529" t="s">
        <v>140</v>
      </c>
      <c r="D27" s="530" t="s">
        <v>144</v>
      </c>
      <c r="E27" s="531" t="s">
        <v>133</v>
      </c>
      <c r="F27" s="529" t="s">
        <v>29</v>
      </c>
      <c r="G27" s="529" t="s">
        <v>1</v>
      </c>
      <c r="H27" s="529" t="s">
        <v>134</v>
      </c>
      <c r="I27" s="529">
        <v>871</v>
      </c>
    </row>
    <row r="28" spans="2:9" ht="20.25" customHeight="1" x14ac:dyDescent="0.25">
      <c r="B28" s="1061"/>
      <c r="C28" s="526" t="s">
        <v>140</v>
      </c>
      <c r="D28" s="527" t="s">
        <v>546</v>
      </c>
      <c r="E28" s="528" t="s">
        <v>547</v>
      </c>
      <c r="F28" s="526" t="s">
        <v>28</v>
      </c>
      <c r="G28" s="526" t="s">
        <v>4</v>
      </c>
      <c r="H28" s="526" t="s">
        <v>121</v>
      </c>
      <c r="I28" s="526">
        <v>167</v>
      </c>
    </row>
    <row r="29" spans="2:9" ht="20.25" customHeight="1" x14ac:dyDescent="0.25">
      <c r="B29" s="1061"/>
      <c r="C29" s="529" t="s">
        <v>140</v>
      </c>
      <c r="D29" s="530" t="s">
        <v>145</v>
      </c>
      <c r="E29" s="531" t="s">
        <v>146</v>
      </c>
      <c r="F29" s="529" t="s">
        <v>36</v>
      </c>
      <c r="G29" s="529" t="s">
        <v>3</v>
      </c>
      <c r="H29" s="529" t="s">
        <v>121</v>
      </c>
      <c r="I29" s="529">
        <v>117</v>
      </c>
    </row>
    <row r="30" spans="2:9" ht="20.25" customHeight="1" x14ac:dyDescent="0.25">
      <c r="B30" s="1061"/>
      <c r="C30" s="526" t="s">
        <v>140</v>
      </c>
      <c r="D30" s="527" t="s">
        <v>147</v>
      </c>
      <c r="E30" s="528" t="s">
        <v>548</v>
      </c>
      <c r="F30" s="526" t="s">
        <v>41</v>
      </c>
      <c r="G30" s="526" t="s">
        <v>1</v>
      </c>
      <c r="H30" s="526" t="s">
        <v>136</v>
      </c>
      <c r="I30" s="526">
        <v>250</v>
      </c>
    </row>
    <row r="31" spans="2:9" ht="20.25" customHeight="1" x14ac:dyDescent="0.25">
      <c r="B31" s="1061"/>
      <c r="C31" s="540" t="s">
        <v>140</v>
      </c>
      <c r="D31" s="530" t="s">
        <v>249</v>
      </c>
      <c r="E31" s="531" t="s">
        <v>149</v>
      </c>
      <c r="F31" s="529" t="s">
        <v>32</v>
      </c>
      <c r="G31" s="529" t="s">
        <v>1</v>
      </c>
      <c r="H31" s="529" t="s">
        <v>549</v>
      </c>
      <c r="I31" s="529">
        <v>140</v>
      </c>
    </row>
    <row r="32" spans="2:9" ht="20.25" customHeight="1" x14ac:dyDescent="0.25">
      <c r="B32" s="1061"/>
      <c r="C32" s="526" t="s">
        <v>140</v>
      </c>
      <c r="D32" s="527" t="s">
        <v>150</v>
      </c>
      <c r="E32" s="528" t="s">
        <v>151</v>
      </c>
      <c r="F32" s="526" t="s">
        <v>15</v>
      </c>
      <c r="G32" s="526" t="s">
        <v>3</v>
      </c>
      <c r="H32" s="526" t="s">
        <v>134</v>
      </c>
      <c r="I32" s="526">
        <v>264</v>
      </c>
    </row>
    <row r="33" spans="2:9" ht="20.25" customHeight="1" x14ac:dyDescent="0.25">
      <c r="B33" s="1061"/>
      <c r="C33" s="529" t="s">
        <v>140</v>
      </c>
      <c r="D33" s="530" t="s">
        <v>152</v>
      </c>
      <c r="E33" s="531" t="s">
        <v>153</v>
      </c>
      <c r="F33" s="529" t="s">
        <v>154</v>
      </c>
      <c r="G33" s="529" t="s">
        <v>1</v>
      </c>
      <c r="H33" s="529" t="s">
        <v>136</v>
      </c>
      <c r="I33" s="529">
        <v>1043</v>
      </c>
    </row>
    <row r="34" spans="2:9" ht="20.25" customHeight="1" x14ac:dyDescent="0.25">
      <c r="B34" s="1061"/>
      <c r="C34" s="526" t="s">
        <v>140</v>
      </c>
      <c r="D34" s="527" t="s">
        <v>155</v>
      </c>
      <c r="E34" s="528" t="s">
        <v>126</v>
      </c>
      <c r="F34" s="526" t="s">
        <v>20</v>
      </c>
      <c r="G34" s="526" t="s">
        <v>3</v>
      </c>
      <c r="H34" s="526" t="s">
        <v>134</v>
      </c>
      <c r="I34" s="526">
        <v>214</v>
      </c>
    </row>
    <row r="35" spans="2:9" ht="20.25" customHeight="1" x14ac:dyDescent="0.25">
      <c r="B35" s="1061"/>
      <c r="C35" s="529" t="s">
        <v>140</v>
      </c>
      <c r="D35" s="530" t="s">
        <v>158</v>
      </c>
      <c r="E35" s="531" t="s">
        <v>24</v>
      </c>
      <c r="F35" s="529" t="s">
        <v>25</v>
      </c>
      <c r="G35" s="529" t="s">
        <v>2</v>
      </c>
      <c r="H35" s="529" t="s">
        <v>121</v>
      </c>
      <c r="I35" s="529">
        <v>4800</v>
      </c>
    </row>
    <row r="36" spans="2:9" ht="20.25" customHeight="1" x14ac:dyDescent="0.25">
      <c r="B36" s="1061"/>
      <c r="C36" s="526" t="s">
        <v>140</v>
      </c>
      <c r="D36" s="527" t="s">
        <v>159</v>
      </c>
      <c r="E36" s="528" t="s">
        <v>148</v>
      </c>
      <c r="F36" s="526" t="s">
        <v>41</v>
      </c>
      <c r="G36" s="526" t="s">
        <v>1</v>
      </c>
      <c r="H36" s="526" t="s">
        <v>136</v>
      </c>
      <c r="I36" s="526">
        <v>1486</v>
      </c>
    </row>
    <row r="37" spans="2:9" ht="20.25" customHeight="1" x14ac:dyDescent="0.25">
      <c r="B37" s="1061"/>
      <c r="C37" s="529" t="s">
        <v>140</v>
      </c>
      <c r="D37" s="530" t="s">
        <v>160</v>
      </c>
      <c r="E37" s="531" t="s">
        <v>161</v>
      </c>
      <c r="F37" s="529" t="s">
        <v>22</v>
      </c>
      <c r="G37" s="529" t="s">
        <v>1</v>
      </c>
      <c r="H37" s="529" t="s">
        <v>134</v>
      </c>
      <c r="I37" s="529">
        <v>600</v>
      </c>
    </row>
    <row r="38" spans="2:9" ht="20.25" customHeight="1" x14ac:dyDescent="0.25">
      <c r="B38" s="1061"/>
      <c r="C38" s="526" t="s">
        <v>140</v>
      </c>
      <c r="D38" s="527" t="s">
        <v>162</v>
      </c>
      <c r="E38" s="528" t="s">
        <v>163</v>
      </c>
      <c r="F38" s="526" t="s">
        <v>25</v>
      </c>
      <c r="G38" s="526" t="s">
        <v>1</v>
      </c>
      <c r="H38" s="526" t="s">
        <v>136</v>
      </c>
      <c r="I38" s="526">
        <v>3500</v>
      </c>
    </row>
    <row r="39" spans="2:9" ht="20.25" customHeight="1" x14ac:dyDescent="0.25">
      <c r="B39" s="1061"/>
      <c r="C39" s="529" t="s">
        <v>140</v>
      </c>
      <c r="D39" s="530" t="s">
        <v>164</v>
      </c>
      <c r="E39" s="531" t="s">
        <v>165</v>
      </c>
      <c r="F39" s="529" t="s">
        <v>41</v>
      </c>
      <c r="G39" s="529" t="s">
        <v>1</v>
      </c>
      <c r="H39" s="529" t="s">
        <v>136</v>
      </c>
      <c r="I39" s="529">
        <v>1860</v>
      </c>
    </row>
    <row r="40" spans="2:9" ht="20.25" customHeight="1" x14ac:dyDescent="0.25">
      <c r="B40" s="1061"/>
      <c r="C40" s="526" t="s">
        <v>140</v>
      </c>
      <c r="D40" s="527" t="s">
        <v>166</v>
      </c>
      <c r="E40" s="528" t="s">
        <v>167</v>
      </c>
      <c r="F40" s="526" t="s">
        <v>41</v>
      </c>
      <c r="G40" s="526" t="s">
        <v>5</v>
      </c>
      <c r="H40" s="526" t="s">
        <v>136</v>
      </c>
      <c r="I40" s="526">
        <v>2900</v>
      </c>
    </row>
    <row r="41" spans="2:9" ht="20.25" customHeight="1" x14ac:dyDescent="0.25">
      <c r="B41" s="1061"/>
      <c r="C41" s="529" t="s">
        <v>140</v>
      </c>
      <c r="D41" s="530" t="s">
        <v>168</v>
      </c>
      <c r="E41" s="531" t="s">
        <v>126</v>
      </c>
      <c r="F41" s="529" t="s">
        <v>36</v>
      </c>
      <c r="G41" s="529" t="s">
        <v>3</v>
      </c>
      <c r="H41" s="529" t="s">
        <v>136</v>
      </c>
      <c r="I41" s="529">
        <v>585</v>
      </c>
    </row>
    <row r="42" spans="2:9" ht="20.25" customHeight="1" x14ac:dyDescent="0.25">
      <c r="B42" s="1061"/>
      <c r="C42" s="526" t="s">
        <v>140</v>
      </c>
      <c r="D42" s="527" t="s">
        <v>171</v>
      </c>
      <c r="E42" s="528" t="s">
        <v>172</v>
      </c>
      <c r="F42" s="526" t="s">
        <v>13</v>
      </c>
      <c r="G42" s="526" t="s">
        <v>1</v>
      </c>
      <c r="H42" s="526" t="s">
        <v>134</v>
      </c>
      <c r="I42" s="526">
        <v>1364</v>
      </c>
    </row>
    <row r="43" spans="2:9" ht="20.25" customHeight="1" x14ac:dyDescent="0.25">
      <c r="B43" s="1061"/>
      <c r="C43" s="529" t="s">
        <v>140</v>
      </c>
      <c r="D43" s="530" t="s">
        <v>174</v>
      </c>
      <c r="E43" s="531" t="s">
        <v>175</v>
      </c>
      <c r="F43" s="529" t="s">
        <v>29</v>
      </c>
      <c r="G43" s="529" t="s">
        <v>1</v>
      </c>
      <c r="H43" s="529" t="s">
        <v>136</v>
      </c>
      <c r="I43" s="529">
        <v>655</v>
      </c>
    </row>
    <row r="44" spans="2:9" ht="20.25" customHeight="1" x14ac:dyDescent="0.25">
      <c r="B44" s="1061"/>
      <c r="C44" s="526" t="s">
        <v>140</v>
      </c>
      <c r="D44" s="527" t="s">
        <v>173</v>
      </c>
      <c r="E44" s="528" t="s">
        <v>550</v>
      </c>
      <c r="F44" s="526" t="s">
        <v>25</v>
      </c>
      <c r="G44" s="526" t="s">
        <v>1</v>
      </c>
      <c r="H44" s="526" t="s">
        <v>134</v>
      </c>
      <c r="I44" s="526">
        <v>2400</v>
      </c>
    </row>
    <row r="45" spans="2:9" ht="20.25" customHeight="1" x14ac:dyDescent="0.25">
      <c r="B45" s="1061"/>
      <c r="C45" s="529" t="s">
        <v>140</v>
      </c>
      <c r="D45" s="530" t="s">
        <v>125</v>
      </c>
      <c r="E45" s="531" t="s">
        <v>126</v>
      </c>
      <c r="F45" s="529" t="s">
        <v>36</v>
      </c>
      <c r="G45" s="529" t="s">
        <v>1</v>
      </c>
      <c r="H45" s="529" t="s">
        <v>121</v>
      </c>
      <c r="I45" s="529">
        <v>493</v>
      </c>
    </row>
    <row r="46" spans="2:9" ht="20.25" customHeight="1" x14ac:dyDescent="0.25">
      <c r="B46" s="1061"/>
      <c r="C46" s="526" t="s">
        <v>140</v>
      </c>
      <c r="D46" s="527" t="s">
        <v>176</v>
      </c>
      <c r="E46" s="528" t="s">
        <v>177</v>
      </c>
      <c r="F46" s="526" t="s">
        <v>37</v>
      </c>
      <c r="G46" s="526" t="s">
        <v>2</v>
      </c>
      <c r="H46" s="526" t="s">
        <v>136</v>
      </c>
      <c r="I46" s="526">
        <v>126</v>
      </c>
    </row>
    <row r="47" spans="2:9" ht="20.25" customHeight="1" x14ac:dyDescent="0.25">
      <c r="B47" s="1061"/>
      <c r="C47" s="529" t="s">
        <v>140</v>
      </c>
      <c r="D47" s="530" t="s">
        <v>180</v>
      </c>
      <c r="E47" s="531" t="s">
        <v>181</v>
      </c>
      <c r="F47" s="529" t="s">
        <v>18</v>
      </c>
      <c r="G47" s="529" t="s">
        <v>1</v>
      </c>
      <c r="H47" s="529" t="s">
        <v>121</v>
      </c>
      <c r="I47" s="529">
        <v>410</v>
      </c>
    </row>
    <row r="48" spans="2:9" ht="20.25" customHeight="1" x14ac:dyDescent="0.25">
      <c r="B48" s="1061"/>
      <c r="C48" s="526" t="s">
        <v>140</v>
      </c>
      <c r="D48" s="527" t="s">
        <v>182</v>
      </c>
      <c r="E48" s="528" t="s">
        <v>126</v>
      </c>
      <c r="F48" s="526" t="s">
        <v>28</v>
      </c>
      <c r="G48" s="526" t="s">
        <v>1</v>
      </c>
      <c r="H48" s="526" t="s">
        <v>136</v>
      </c>
      <c r="I48" s="526">
        <v>655</v>
      </c>
    </row>
    <row r="49" spans="2:9" ht="20.25" customHeight="1" x14ac:dyDescent="0.25">
      <c r="B49" s="1061"/>
      <c r="C49" s="529" t="s">
        <v>140</v>
      </c>
      <c r="D49" s="530" t="s">
        <v>183</v>
      </c>
      <c r="E49" s="531" t="s">
        <v>184</v>
      </c>
      <c r="F49" s="529" t="s">
        <v>45</v>
      </c>
      <c r="G49" s="529" t="s">
        <v>1</v>
      </c>
      <c r="H49" s="529" t="s">
        <v>136</v>
      </c>
      <c r="I49" s="529">
        <v>1290</v>
      </c>
    </row>
    <row r="50" spans="2:9" ht="20.25" customHeight="1" x14ac:dyDescent="0.25">
      <c r="B50" s="1061"/>
      <c r="C50" s="526" t="s">
        <v>140</v>
      </c>
      <c r="D50" s="527" t="s">
        <v>551</v>
      </c>
      <c r="E50" s="528" t="s">
        <v>552</v>
      </c>
      <c r="F50" s="526" t="s">
        <v>15</v>
      </c>
      <c r="G50" s="526" t="s">
        <v>1</v>
      </c>
      <c r="H50" s="526" t="s">
        <v>121</v>
      </c>
      <c r="I50" s="526">
        <v>431</v>
      </c>
    </row>
    <row r="51" spans="2:9" ht="20.25" customHeight="1" x14ac:dyDescent="0.25">
      <c r="B51" s="1061"/>
      <c r="C51" s="529" t="s">
        <v>140</v>
      </c>
      <c r="D51" s="530" t="s">
        <v>553</v>
      </c>
      <c r="E51" s="531" t="s">
        <v>157</v>
      </c>
      <c r="F51" s="529" t="s">
        <v>41</v>
      </c>
      <c r="G51" s="529" t="s">
        <v>1</v>
      </c>
      <c r="H51" s="529" t="s">
        <v>121</v>
      </c>
      <c r="I51" s="529">
        <v>1753</v>
      </c>
    </row>
    <row r="52" spans="2:9" ht="20.25" customHeight="1" x14ac:dyDescent="0.25">
      <c r="B52" s="1061"/>
      <c r="C52" s="526" t="s">
        <v>140</v>
      </c>
      <c r="D52" s="527" t="s">
        <v>191</v>
      </c>
      <c r="E52" s="528" t="s">
        <v>192</v>
      </c>
      <c r="F52" s="526" t="s">
        <v>143</v>
      </c>
      <c r="G52" s="526" t="s">
        <v>1</v>
      </c>
      <c r="H52" s="526" t="s">
        <v>121</v>
      </c>
      <c r="I52" s="526">
        <v>2792</v>
      </c>
    </row>
    <row r="53" spans="2:9" ht="20.25" customHeight="1" x14ac:dyDescent="0.25">
      <c r="B53" s="1061"/>
      <c r="C53" s="529" t="s">
        <v>140</v>
      </c>
      <c r="D53" s="530" t="s">
        <v>193</v>
      </c>
      <c r="E53" s="531" t="s">
        <v>194</v>
      </c>
      <c r="F53" s="529" t="s">
        <v>36</v>
      </c>
      <c r="G53" s="529" t="s">
        <v>4</v>
      </c>
      <c r="H53" s="529" t="s">
        <v>121</v>
      </c>
      <c r="I53" s="529">
        <v>90</v>
      </c>
    </row>
    <row r="54" spans="2:9" ht="20.25" customHeight="1" x14ac:dyDescent="0.25">
      <c r="B54" s="1061"/>
      <c r="C54" s="526" t="s">
        <v>140</v>
      </c>
      <c r="D54" s="527" t="s">
        <v>195</v>
      </c>
      <c r="E54" s="528" t="s">
        <v>126</v>
      </c>
      <c r="F54" s="526" t="s">
        <v>32</v>
      </c>
      <c r="G54" s="526" t="s">
        <v>3</v>
      </c>
      <c r="H54" s="526" t="s">
        <v>136</v>
      </c>
      <c r="I54" s="526">
        <v>91</v>
      </c>
    </row>
    <row r="55" spans="2:9" ht="20.25" customHeight="1" x14ac:dyDescent="0.25">
      <c r="B55" s="1061"/>
      <c r="C55" s="529" t="s">
        <v>140</v>
      </c>
      <c r="D55" s="530" t="s">
        <v>196</v>
      </c>
      <c r="E55" s="531" t="s">
        <v>133</v>
      </c>
      <c r="F55" s="529" t="s">
        <v>22</v>
      </c>
      <c r="G55" s="529" t="s">
        <v>1</v>
      </c>
      <c r="H55" s="529" t="s">
        <v>124</v>
      </c>
      <c r="I55" s="529">
        <v>1400</v>
      </c>
    </row>
    <row r="56" spans="2:9" ht="20.25" customHeight="1" thickBot="1" x14ac:dyDescent="0.3">
      <c r="B56" s="1062"/>
      <c r="C56" s="535" t="s">
        <v>140</v>
      </c>
      <c r="D56" s="533" t="s">
        <v>129</v>
      </c>
      <c r="E56" s="534" t="s">
        <v>24</v>
      </c>
      <c r="F56" s="535" t="s">
        <v>25</v>
      </c>
      <c r="G56" s="535" t="s">
        <v>1</v>
      </c>
      <c r="H56" s="535" t="s">
        <v>124</v>
      </c>
      <c r="I56" s="535">
        <v>2500</v>
      </c>
    </row>
    <row r="57" spans="2:9" ht="15.75" thickBot="1" x14ac:dyDescent="0.3">
      <c r="B57" s="551"/>
      <c r="C57" s="551"/>
      <c r="D57" s="551"/>
      <c r="E57" s="551"/>
      <c r="F57" s="551"/>
      <c r="G57" s="551"/>
      <c r="H57" s="551"/>
      <c r="I57" s="551"/>
    </row>
    <row r="58" spans="2:9" ht="15.75" thickBot="1" x14ac:dyDescent="0.3">
      <c r="B58" s="552" t="s">
        <v>0</v>
      </c>
      <c r="C58" s="553">
        <v>51</v>
      </c>
      <c r="D58" s="552" t="s">
        <v>198</v>
      </c>
      <c r="E58" s="552"/>
      <c r="F58" s="553"/>
      <c r="G58" s="553"/>
      <c r="H58" s="553"/>
      <c r="I58" s="553" t="s">
        <v>554</v>
      </c>
    </row>
    <row r="60" spans="2:9" ht="14.25" customHeight="1" x14ac:dyDescent="0.25">
      <c r="B60" s="1063" t="s">
        <v>588</v>
      </c>
      <c r="C60" s="1063"/>
      <c r="D60" s="1063"/>
      <c r="E60" s="1063"/>
      <c r="F60" s="1063"/>
      <c r="G60" s="1063"/>
      <c r="H60" s="1063"/>
      <c r="I60" s="1063"/>
    </row>
    <row r="61" spans="2:9" ht="14.25" customHeight="1" x14ac:dyDescent="0.25">
      <c r="B61" s="1064" t="s">
        <v>590</v>
      </c>
      <c r="C61" s="1064"/>
      <c r="D61" s="1064"/>
      <c r="E61" s="1064"/>
      <c r="F61" s="1064"/>
      <c r="G61" s="1064"/>
      <c r="H61" s="1064"/>
      <c r="I61" s="1064"/>
    </row>
    <row r="62" spans="2:9" ht="14.25" customHeight="1" x14ac:dyDescent="0.25">
      <c r="B62" s="1065" t="s">
        <v>591</v>
      </c>
      <c r="C62" s="1065"/>
      <c r="D62" s="1065"/>
      <c r="E62" s="1065"/>
      <c r="F62" s="1065"/>
      <c r="G62" s="1065"/>
      <c r="H62" s="1065"/>
      <c r="I62" s="1065"/>
    </row>
    <row r="63" spans="2:9" ht="26.25" customHeight="1" x14ac:dyDescent="0.25">
      <c r="B63" s="1058" t="s">
        <v>589</v>
      </c>
      <c r="C63" s="1058"/>
      <c r="D63" s="1058"/>
      <c r="E63" s="1058"/>
      <c r="F63" s="1058"/>
      <c r="G63" s="1058"/>
      <c r="H63" s="1058"/>
      <c r="I63" s="1058"/>
    </row>
  </sheetData>
  <mergeCells count="6">
    <mergeCell ref="B63:I63"/>
    <mergeCell ref="B2:I2"/>
    <mergeCell ref="B22:B56"/>
    <mergeCell ref="B60:I60"/>
    <mergeCell ref="B61:I61"/>
    <mergeCell ref="B62:I62"/>
  </mergeCells>
  <pageMargins left="0.7" right="0.7" top="0.75" bottom="0.75" header="0.3" footer="0.3"/>
  <pageSetup scale="44"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49099-5A3A-450A-818A-CC7CCEDB98C8}">
  <sheetPr codeName="Hoja24">
    <tabColor rgb="FF002060"/>
  </sheetPr>
  <dimension ref="B2:M86"/>
  <sheetViews>
    <sheetView showGridLines="0" view="pageBreakPreview" zoomScaleNormal="100" zoomScaleSheetLayoutView="100" workbookViewId="0">
      <selection activeCell="B2" sqref="B2:J2"/>
    </sheetView>
  </sheetViews>
  <sheetFormatPr baseColWidth="10" defaultColWidth="11.42578125" defaultRowHeight="15" x14ac:dyDescent="0.25"/>
  <cols>
    <col min="1" max="1" width="4.42578125" style="28" customWidth="1"/>
    <col min="2" max="2" width="10.42578125" style="28" customWidth="1"/>
    <col min="3" max="3" width="33.5703125" style="28" customWidth="1"/>
    <col min="4" max="4" width="40.7109375" style="28" customWidth="1"/>
    <col min="5" max="5" width="19.7109375" style="28" customWidth="1"/>
    <col min="6" max="6" width="20.28515625" style="28" customWidth="1"/>
    <col min="7" max="7" width="14.28515625" style="28" customWidth="1"/>
    <col min="8" max="8" width="13.7109375" style="28" customWidth="1"/>
    <col min="9" max="9" width="17.85546875" style="28" customWidth="1"/>
    <col min="10" max="10" width="19.42578125" style="28" customWidth="1"/>
    <col min="11" max="11" width="3.28515625" style="28" customWidth="1"/>
    <col min="12" max="13" width="15.85546875" style="29" customWidth="1"/>
    <col min="14" max="16384" width="11.42578125" style="28"/>
  </cols>
  <sheetData>
    <row r="2" spans="2:13" ht="28.5" x14ac:dyDescent="0.25">
      <c r="B2" s="1066" t="s">
        <v>597</v>
      </c>
      <c r="C2" s="1066"/>
      <c r="D2" s="1066"/>
      <c r="E2" s="1066"/>
      <c r="F2" s="1066"/>
      <c r="G2" s="1066"/>
      <c r="H2" s="1066"/>
      <c r="I2" s="1066"/>
      <c r="J2" s="1066"/>
    </row>
    <row r="4" spans="2:13" s="30" customFormat="1" ht="48.75" customHeight="1" x14ac:dyDescent="0.25">
      <c r="B4" s="624" t="s">
        <v>6</v>
      </c>
      <c r="C4" s="624" t="s">
        <v>7</v>
      </c>
      <c r="D4" s="624" t="s">
        <v>8</v>
      </c>
      <c r="E4" s="624" t="s">
        <v>208</v>
      </c>
      <c r="F4" s="624" t="s">
        <v>9</v>
      </c>
      <c r="G4" s="624" t="s">
        <v>10</v>
      </c>
      <c r="H4" s="624" t="s">
        <v>11</v>
      </c>
      <c r="I4" s="624" t="s">
        <v>12</v>
      </c>
      <c r="J4" s="624" t="s">
        <v>209</v>
      </c>
      <c r="L4" s="31"/>
      <c r="M4" s="31"/>
    </row>
    <row r="5" spans="2:13" s="30" customFormat="1" ht="15.75" customHeight="1" thickBot="1" x14ac:dyDescent="0.3">
      <c r="B5" s="31"/>
      <c r="C5" s="31"/>
      <c r="D5" s="31"/>
      <c r="E5" s="31"/>
      <c r="F5" s="31"/>
      <c r="G5" s="31"/>
      <c r="H5" s="31"/>
      <c r="I5" s="31"/>
      <c r="J5" s="31"/>
      <c r="L5" s="31"/>
      <c r="M5" s="31"/>
    </row>
    <row r="6" spans="2:13" ht="18" customHeight="1" thickTop="1" x14ac:dyDescent="0.25">
      <c r="B6" s="1067" t="s">
        <v>61</v>
      </c>
      <c r="C6" s="625" t="s">
        <v>598</v>
      </c>
      <c r="D6" s="626" t="s">
        <v>49</v>
      </c>
      <c r="E6" s="627" t="s">
        <v>41</v>
      </c>
      <c r="F6" s="627" t="s">
        <v>14</v>
      </c>
      <c r="G6" s="627" t="s">
        <v>1</v>
      </c>
      <c r="H6" s="628" t="s">
        <v>599</v>
      </c>
      <c r="I6" s="629" t="s">
        <v>63</v>
      </c>
      <c r="J6" s="630">
        <v>11.3025</v>
      </c>
    </row>
    <row r="7" spans="2:13" ht="18" customHeight="1" x14ac:dyDescent="0.25">
      <c r="B7" s="1068"/>
      <c r="C7" s="631" t="s">
        <v>600</v>
      </c>
      <c r="D7" s="46" t="s">
        <v>601</v>
      </c>
      <c r="E7" s="47" t="s">
        <v>36</v>
      </c>
      <c r="F7" s="47" t="s">
        <v>23</v>
      </c>
      <c r="G7" s="47" t="s">
        <v>3</v>
      </c>
      <c r="H7" s="632" t="s">
        <v>602</v>
      </c>
      <c r="I7" s="48" t="s">
        <v>63</v>
      </c>
      <c r="J7" s="49">
        <v>8.6171299999999995</v>
      </c>
    </row>
    <row r="8" spans="2:13" ht="18" customHeight="1" x14ac:dyDescent="0.25">
      <c r="B8" s="1068"/>
      <c r="C8" s="633" t="s">
        <v>224</v>
      </c>
      <c r="D8" s="634" t="s">
        <v>603</v>
      </c>
      <c r="E8" s="635" t="s">
        <v>37</v>
      </c>
      <c r="F8" s="635" t="s">
        <v>14</v>
      </c>
      <c r="G8" s="635" t="s">
        <v>4</v>
      </c>
      <c r="H8" s="636" t="s">
        <v>26</v>
      </c>
      <c r="I8" s="637" t="s">
        <v>63</v>
      </c>
      <c r="J8" s="638">
        <v>5</v>
      </c>
    </row>
    <row r="9" spans="2:13" ht="18" customHeight="1" x14ac:dyDescent="0.25">
      <c r="B9" s="1068"/>
      <c r="C9" s="50" t="s">
        <v>604</v>
      </c>
      <c r="D9" s="46" t="s">
        <v>605</v>
      </c>
      <c r="E9" s="47" t="s">
        <v>51</v>
      </c>
      <c r="F9" s="47" t="s">
        <v>23</v>
      </c>
      <c r="G9" s="47" t="s">
        <v>5</v>
      </c>
      <c r="H9" s="632" t="s">
        <v>606</v>
      </c>
      <c r="I9" s="48" t="s">
        <v>63</v>
      </c>
      <c r="J9" s="49">
        <v>10.656000000000001</v>
      </c>
    </row>
    <row r="10" spans="2:13" ht="18" customHeight="1" x14ac:dyDescent="0.25">
      <c r="B10" s="1068"/>
      <c r="C10" s="633" t="s">
        <v>607</v>
      </c>
      <c r="D10" s="634" t="s">
        <v>223</v>
      </c>
      <c r="E10" s="635" t="s">
        <v>29</v>
      </c>
      <c r="F10" s="635" t="s">
        <v>14</v>
      </c>
      <c r="G10" s="635" t="s">
        <v>1</v>
      </c>
      <c r="H10" s="636" t="s">
        <v>599</v>
      </c>
      <c r="I10" s="637" t="s">
        <v>63</v>
      </c>
      <c r="J10" s="638">
        <v>5.2759999999999998</v>
      </c>
    </row>
    <row r="11" spans="2:13" ht="18" customHeight="1" x14ac:dyDescent="0.25">
      <c r="B11" s="1068"/>
      <c r="C11" s="50" t="s">
        <v>608</v>
      </c>
      <c r="D11" s="46" t="s">
        <v>609</v>
      </c>
      <c r="E11" s="47" t="s">
        <v>36</v>
      </c>
      <c r="F11" s="47" t="s">
        <v>14</v>
      </c>
      <c r="G11" s="47" t="s">
        <v>3</v>
      </c>
      <c r="H11" s="47" t="s">
        <v>602</v>
      </c>
      <c r="I11" s="48" t="s">
        <v>63</v>
      </c>
      <c r="J11" s="49">
        <v>7.7644700000000002</v>
      </c>
    </row>
    <row r="12" spans="2:13" s="38" customFormat="1" ht="18" customHeight="1" x14ac:dyDescent="0.25">
      <c r="B12" s="1068"/>
      <c r="C12" s="633" t="s">
        <v>610</v>
      </c>
      <c r="D12" s="639" t="s">
        <v>252</v>
      </c>
      <c r="E12" s="640" t="s">
        <v>37</v>
      </c>
      <c r="F12" s="640" t="s">
        <v>14</v>
      </c>
      <c r="G12" s="640" t="s">
        <v>232</v>
      </c>
      <c r="H12" s="640" t="s">
        <v>606</v>
      </c>
      <c r="I12" s="641" t="s">
        <v>63</v>
      </c>
      <c r="J12" s="642">
        <v>15.023999999999999</v>
      </c>
      <c r="L12" s="39"/>
      <c r="M12" s="39"/>
    </row>
    <row r="13" spans="2:13" ht="18" customHeight="1" x14ac:dyDescent="0.25">
      <c r="B13" s="1068"/>
      <c r="C13" s="50" t="s">
        <v>611</v>
      </c>
      <c r="D13" s="46" t="s">
        <v>612</v>
      </c>
      <c r="E13" s="47" t="s">
        <v>30</v>
      </c>
      <c r="F13" s="47" t="s">
        <v>23</v>
      </c>
      <c r="G13" s="47" t="s">
        <v>2</v>
      </c>
      <c r="H13" s="632" t="s">
        <v>606</v>
      </c>
      <c r="I13" s="48" t="s">
        <v>63</v>
      </c>
      <c r="J13" s="49">
        <v>1.0589999999999999</v>
      </c>
    </row>
    <row r="14" spans="2:13" ht="18" customHeight="1" x14ac:dyDescent="0.25">
      <c r="B14" s="1068"/>
      <c r="C14" s="633" t="s">
        <v>613</v>
      </c>
      <c r="D14" s="634" t="s">
        <v>42</v>
      </c>
      <c r="E14" s="635" t="s">
        <v>45</v>
      </c>
      <c r="F14" s="635" t="s">
        <v>14</v>
      </c>
      <c r="G14" s="635" t="s">
        <v>1</v>
      </c>
      <c r="H14" s="635" t="s">
        <v>599</v>
      </c>
      <c r="I14" s="637" t="s">
        <v>63</v>
      </c>
      <c r="J14" s="638">
        <v>13.3</v>
      </c>
    </row>
    <row r="15" spans="2:13" ht="18" customHeight="1" x14ac:dyDescent="0.25">
      <c r="B15" s="1068"/>
      <c r="C15" s="50" t="s">
        <v>614</v>
      </c>
      <c r="D15" s="46" t="s">
        <v>615</v>
      </c>
      <c r="E15" s="632" t="s">
        <v>37</v>
      </c>
      <c r="F15" s="632" t="s">
        <v>14</v>
      </c>
      <c r="G15" s="47" t="s">
        <v>2</v>
      </c>
      <c r="H15" s="47" t="s">
        <v>599</v>
      </c>
      <c r="I15" s="48" t="s">
        <v>63</v>
      </c>
      <c r="J15" s="49">
        <v>6.61</v>
      </c>
    </row>
    <row r="16" spans="2:13" ht="18" customHeight="1" x14ac:dyDescent="0.25">
      <c r="B16" s="1068"/>
      <c r="C16" s="633" t="s">
        <v>56</v>
      </c>
      <c r="D16" s="634" t="s">
        <v>44</v>
      </c>
      <c r="E16" s="636" t="s">
        <v>36</v>
      </c>
      <c r="F16" s="636" t="s">
        <v>14</v>
      </c>
      <c r="G16" s="635" t="s">
        <v>1</v>
      </c>
      <c r="H16" s="635" t="s">
        <v>26</v>
      </c>
      <c r="I16" s="637" t="s">
        <v>63</v>
      </c>
      <c r="J16" s="638">
        <v>2.5</v>
      </c>
    </row>
    <row r="17" spans="2:13" ht="18" customHeight="1" x14ac:dyDescent="0.25">
      <c r="B17" s="1068"/>
      <c r="C17" s="50" t="s">
        <v>616</v>
      </c>
      <c r="D17" s="46" t="s">
        <v>44</v>
      </c>
      <c r="E17" s="47" t="s">
        <v>41</v>
      </c>
      <c r="F17" s="47" t="s">
        <v>14</v>
      </c>
      <c r="G17" s="47" t="s">
        <v>1</v>
      </c>
      <c r="H17" s="632" t="s">
        <v>599</v>
      </c>
      <c r="I17" s="48" t="s">
        <v>63</v>
      </c>
      <c r="J17" s="49">
        <v>1.1868653200000001</v>
      </c>
    </row>
    <row r="18" spans="2:13" ht="18" customHeight="1" x14ac:dyDescent="0.25">
      <c r="B18" s="1068"/>
      <c r="C18" s="633" t="s">
        <v>617</v>
      </c>
      <c r="D18" s="634" t="s">
        <v>618</v>
      </c>
      <c r="E18" s="635" t="s">
        <v>22</v>
      </c>
      <c r="F18" s="635" t="s">
        <v>14</v>
      </c>
      <c r="G18" s="635" t="s">
        <v>1</v>
      </c>
      <c r="H18" s="635" t="s">
        <v>75</v>
      </c>
      <c r="I18" s="637" t="s">
        <v>63</v>
      </c>
      <c r="J18" s="638">
        <v>1.3</v>
      </c>
    </row>
    <row r="19" spans="2:13" s="38" customFormat="1" ht="18" customHeight="1" x14ac:dyDescent="0.25">
      <c r="B19" s="1068"/>
      <c r="C19" s="50" t="s">
        <v>619</v>
      </c>
      <c r="D19" s="51" t="s">
        <v>219</v>
      </c>
      <c r="E19" s="52" t="s">
        <v>28</v>
      </c>
      <c r="F19" s="52" t="s">
        <v>14</v>
      </c>
      <c r="G19" s="52" t="s">
        <v>1</v>
      </c>
      <c r="H19" s="52" t="s">
        <v>599</v>
      </c>
      <c r="I19" s="53" t="s">
        <v>63</v>
      </c>
      <c r="J19" s="54">
        <v>4.8608000000000002</v>
      </c>
      <c r="L19" s="39"/>
      <c r="M19" s="39"/>
    </row>
    <row r="20" spans="2:13" s="38" customFormat="1" ht="18" customHeight="1" x14ac:dyDescent="0.25">
      <c r="B20" s="1068"/>
      <c r="C20" s="633" t="s">
        <v>620</v>
      </c>
      <c r="D20" s="639" t="s">
        <v>38</v>
      </c>
      <c r="E20" s="640" t="s">
        <v>18</v>
      </c>
      <c r="F20" s="640" t="s">
        <v>23</v>
      </c>
      <c r="G20" s="640" t="s">
        <v>3</v>
      </c>
      <c r="H20" s="640" t="s">
        <v>19</v>
      </c>
      <c r="I20" s="641" t="s">
        <v>63</v>
      </c>
      <c r="J20" s="642">
        <v>28.7</v>
      </c>
      <c r="L20" s="39"/>
      <c r="M20" s="39"/>
    </row>
    <row r="21" spans="2:13" s="38" customFormat="1" ht="18" customHeight="1" thickBot="1" x14ac:dyDescent="0.3">
      <c r="B21" s="1069"/>
      <c r="C21" s="643" t="s">
        <v>621</v>
      </c>
      <c r="D21" s="644" t="s">
        <v>622</v>
      </c>
      <c r="E21" s="645" t="s">
        <v>27</v>
      </c>
      <c r="F21" s="645" t="s">
        <v>14</v>
      </c>
      <c r="G21" s="645" t="s">
        <v>1</v>
      </c>
      <c r="H21" s="645" t="s">
        <v>599</v>
      </c>
      <c r="I21" s="646" t="s">
        <v>63</v>
      </c>
      <c r="J21" s="647">
        <v>5.23</v>
      </c>
      <c r="L21" s="39"/>
      <c r="M21" s="39"/>
    </row>
    <row r="22" spans="2:13" ht="18" customHeight="1" thickTop="1" x14ac:dyDescent="0.25">
      <c r="B22" s="1070" t="s">
        <v>17</v>
      </c>
      <c r="C22" s="648" t="s">
        <v>220</v>
      </c>
      <c r="D22" s="649" t="s">
        <v>221</v>
      </c>
      <c r="E22" s="650" t="s">
        <v>15</v>
      </c>
      <c r="F22" s="650" t="s">
        <v>23</v>
      </c>
      <c r="G22" s="650" t="s">
        <v>343</v>
      </c>
      <c r="H22" s="650" t="s">
        <v>75</v>
      </c>
      <c r="I22" s="651">
        <v>45280</v>
      </c>
      <c r="J22" s="652">
        <v>3.5739999999999998</v>
      </c>
    </row>
    <row r="23" spans="2:13" ht="18" customHeight="1" x14ac:dyDescent="0.25">
      <c r="B23" s="1071"/>
      <c r="C23" s="653" t="s">
        <v>222</v>
      </c>
      <c r="D23" s="654" t="s">
        <v>223</v>
      </c>
      <c r="E23" s="655" t="s">
        <v>22</v>
      </c>
      <c r="F23" s="655" t="s">
        <v>14</v>
      </c>
      <c r="G23" s="655" t="s">
        <v>1</v>
      </c>
      <c r="H23" s="655" t="s">
        <v>599</v>
      </c>
      <c r="I23" s="656">
        <v>45174</v>
      </c>
      <c r="J23" s="657">
        <v>6.5</v>
      </c>
    </row>
    <row r="24" spans="2:13" ht="18" customHeight="1" x14ac:dyDescent="0.25">
      <c r="B24" s="1071"/>
      <c r="C24" s="658" t="s">
        <v>623</v>
      </c>
      <c r="D24" s="659" t="s">
        <v>157</v>
      </c>
      <c r="E24" s="660" t="s">
        <v>41</v>
      </c>
      <c r="F24" s="660" t="s">
        <v>23</v>
      </c>
      <c r="G24" s="660" t="s">
        <v>1</v>
      </c>
      <c r="H24" s="660" t="s">
        <v>599</v>
      </c>
      <c r="I24" s="661">
        <v>45309</v>
      </c>
      <c r="J24" s="662">
        <v>3.56</v>
      </c>
    </row>
    <row r="25" spans="2:13" ht="18" customHeight="1" x14ac:dyDescent="0.25">
      <c r="B25" s="1071"/>
      <c r="C25" s="653" t="s">
        <v>52</v>
      </c>
      <c r="D25" s="654" t="s">
        <v>35</v>
      </c>
      <c r="E25" s="655" t="s">
        <v>36</v>
      </c>
      <c r="F25" s="655" t="s">
        <v>14</v>
      </c>
      <c r="G25" s="655" t="s">
        <v>3</v>
      </c>
      <c r="H25" s="655" t="s">
        <v>75</v>
      </c>
      <c r="I25" s="656">
        <v>45261</v>
      </c>
      <c r="J25" s="657">
        <v>6.9</v>
      </c>
    </row>
    <row r="26" spans="2:13" ht="18" customHeight="1" x14ac:dyDescent="0.25">
      <c r="B26" s="1071"/>
      <c r="C26" s="658" t="s">
        <v>624</v>
      </c>
      <c r="D26" s="659" t="s">
        <v>157</v>
      </c>
      <c r="E26" s="660" t="s">
        <v>41</v>
      </c>
      <c r="F26" s="660" t="s">
        <v>23</v>
      </c>
      <c r="G26" s="660" t="s">
        <v>1</v>
      </c>
      <c r="H26" s="660" t="s">
        <v>599</v>
      </c>
      <c r="I26" s="661">
        <v>45336</v>
      </c>
      <c r="J26" s="662">
        <v>3.5529999999999999</v>
      </c>
    </row>
    <row r="27" spans="2:13" ht="18" customHeight="1" x14ac:dyDescent="0.25">
      <c r="B27" s="1071"/>
      <c r="C27" s="653" t="s">
        <v>213</v>
      </c>
      <c r="D27" s="654" t="s">
        <v>33</v>
      </c>
      <c r="E27" s="655" t="s">
        <v>29</v>
      </c>
      <c r="F27" s="655" t="s">
        <v>14</v>
      </c>
      <c r="G27" s="655" t="s">
        <v>1</v>
      </c>
      <c r="H27" s="655" t="s">
        <v>210</v>
      </c>
      <c r="I27" s="656">
        <v>44729</v>
      </c>
      <c r="J27" s="657">
        <v>3.874463</v>
      </c>
    </row>
    <row r="28" spans="2:13" ht="18" customHeight="1" x14ac:dyDescent="0.25">
      <c r="B28" s="1071"/>
      <c r="C28" s="658" t="s">
        <v>225</v>
      </c>
      <c r="D28" s="659" t="s">
        <v>625</v>
      </c>
      <c r="E28" s="660" t="s">
        <v>30</v>
      </c>
      <c r="F28" s="660" t="s">
        <v>23</v>
      </c>
      <c r="G28" s="660" t="s">
        <v>4</v>
      </c>
      <c r="H28" s="660" t="s">
        <v>599</v>
      </c>
      <c r="I28" s="661">
        <v>45117</v>
      </c>
      <c r="J28" s="662">
        <v>2.5</v>
      </c>
    </row>
    <row r="29" spans="2:13" ht="18" customHeight="1" x14ac:dyDescent="0.25">
      <c r="B29" s="1071"/>
      <c r="C29" s="653" t="s">
        <v>62</v>
      </c>
      <c r="D29" s="654" t="s">
        <v>34</v>
      </c>
      <c r="E29" s="655" t="s">
        <v>50</v>
      </c>
      <c r="F29" s="655" t="s">
        <v>14</v>
      </c>
      <c r="G29" s="655" t="s">
        <v>1</v>
      </c>
      <c r="H29" s="655" t="s">
        <v>599</v>
      </c>
      <c r="I29" s="656">
        <v>44791</v>
      </c>
      <c r="J29" s="657">
        <v>2.2999999999999998</v>
      </c>
    </row>
    <row r="30" spans="2:13" ht="18" customHeight="1" x14ac:dyDescent="0.25">
      <c r="B30" s="1071"/>
      <c r="C30" s="658" t="s">
        <v>67</v>
      </c>
      <c r="D30" s="659" t="s">
        <v>68</v>
      </c>
      <c r="E30" s="660" t="s">
        <v>28</v>
      </c>
      <c r="F30" s="660" t="s">
        <v>14</v>
      </c>
      <c r="G30" s="660" t="s">
        <v>4</v>
      </c>
      <c r="H30" s="660" t="s">
        <v>599</v>
      </c>
      <c r="I30" s="661">
        <v>45169</v>
      </c>
      <c r="J30" s="662">
        <v>5.1735199999999999</v>
      </c>
    </row>
    <row r="31" spans="2:13" ht="18" customHeight="1" x14ac:dyDescent="0.25">
      <c r="B31" s="1071"/>
      <c r="C31" s="653" t="s">
        <v>626</v>
      </c>
      <c r="D31" s="654" t="s">
        <v>627</v>
      </c>
      <c r="E31" s="655" t="s">
        <v>22</v>
      </c>
      <c r="F31" s="655" t="s">
        <v>14</v>
      </c>
      <c r="G31" s="655" t="s">
        <v>1</v>
      </c>
      <c r="H31" s="655" t="s">
        <v>599</v>
      </c>
      <c r="I31" s="656">
        <v>45243</v>
      </c>
      <c r="J31" s="657">
        <v>1.0050399999999999</v>
      </c>
    </row>
    <row r="32" spans="2:13" ht="18" customHeight="1" x14ac:dyDescent="0.25">
      <c r="B32" s="1071"/>
      <c r="C32" s="658" t="s">
        <v>226</v>
      </c>
      <c r="D32" s="659" t="s">
        <v>35</v>
      </c>
      <c r="E32" s="660" t="s">
        <v>36</v>
      </c>
      <c r="F32" s="660" t="s">
        <v>14</v>
      </c>
      <c r="G32" s="660" t="s">
        <v>1</v>
      </c>
      <c r="H32" s="660" t="s">
        <v>599</v>
      </c>
      <c r="I32" s="661">
        <v>45351</v>
      </c>
      <c r="J32" s="662">
        <v>4.37</v>
      </c>
    </row>
    <row r="33" spans="2:13" ht="18" customHeight="1" x14ac:dyDescent="0.25">
      <c r="B33" s="1071"/>
      <c r="C33" s="653" t="s">
        <v>628</v>
      </c>
      <c r="D33" s="654" t="s">
        <v>618</v>
      </c>
      <c r="E33" s="655" t="s">
        <v>28</v>
      </c>
      <c r="F33" s="655" t="s">
        <v>14</v>
      </c>
      <c r="G33" s="655" t="s">
        <v>1</v>
      </c>
      <c r="H33" s="655" t="s">
        <v>599</v>
      </c>
      <c r="I33" s="656">
        <v>45309</v>
      </c>
      <c r="J33" s="657">
        <v>1</v>
      </c>
    </row>
    <row r="34" spans="2:13" ht="18" customHeight="1" x14ac:dyDescent="0.25">
      <c r="B34" s="1071"/>
      <c r="C34" s="658" t="s">
        <v>629</v>
      </c>
      <c r="D34" s="659" t="s">
        <v>33</v>
      </c>
      <c r="E34" s="660" t="s">
        <v>50</v>
      </c>
      <c r="F34" s="660" t="s">
        <v>14</v>
      </c>
      <c r="G34" s="660" t="s">
        <v>1</v>
      </c>
      <c r="H34" s="660" t="s">
        <v>599</v>
      </c>
      <c r="I34" s="661">
        <v>45287</v>
      </c>
      <c r="J34" s="662">
        <v>6.8868686800000001</v>
      </c>
    </row>
    <row r="35" spans="2:13" s="38" customFormat="1" ht="18" customHeight="1" x14ac:dyDescent="0.25">
      <c r="B35" s="1071"/>
      <c r="C35" s="663" t="s">
        <v>70</v>
      </c>
      <c r="D35" s="664" t="s">
        <v>71</v>
      </c>
      <c r="E35" s="665" t="s">
        <v>25</v>
      </c>
      <c r="F35" s="665" t="s">
        <v>23</v>
      </c>
      <c r="G35" s="665" t="s">
        <v>2</v>
      </c>
      <c r="H35" s="665" t="s">
        <v>72</v>
      </c>
      <c r="I35" s="666">
        <v>45217</v>
      </c>
      <c r="J35" s="667">
        <v>9.99315</v>
      </c>
      <c r="L35" s="39"/>
      <c r="M35" s="39"/>
    </row>
    <row r="36" spans="2:13" ht="18" customHeight="1" x14ac:dyDescent="0.25">
      <c r="B36" s="1071"/>
      <c r="C36" s="658" t="s">
        <v>630</v>
      </c>
      <c r="D36" s="659" t="s">
        <v>631</v>
      </c>
      <c r="E36" s="660" t="s">
        <v>13</v>
      </c>
      <c r="F36" s="660" t="s">
        <v>23</v>
      </c>
      <c r="G36" s="660" t="s">
        <v>2</v>
      </c>
      <c r="H36" s="660" t="s">
        <v>606</v>
      </c>
      <c r="I36" s="661">
        <v>45082</v>
      </c>
      <c r="J36" s="662">
        <v>68.477789650000005</v>
      </c>
    </row>
    <row r="37" spans="2:13" ht="18" customHeight="1" x14ac:dyDescent="0.25">
      <c r="B37" s="1071"/>
      <c r="C37" s="653" t="s">
        <v>227</v>
      </c>
      <c r="D37" s="654" t="s">
        <v>49</v>
      </c>
      <c r="E37" s="655" t="s">
        <v>41</v>
      </c>
      <c r="F37" s="655" t="s">
        <v>14</v>
      </c>
      <c r="G37" s="655" t="s">
        <v>1</v>
      </c>
      <c r="H37" s="655" t="s">
        <v>599</v>
      </c>
      <c r="I37" s="656">
        <v>45180</v>
      </c>
      <c r="J37" s="657">
        <v>16.481000000000002</v>
      </c>
    </row>
    <row r="38" spans="2:13" ht="18" customHeight="1" x14ac:dyDescent="0.25">
      <c r="B38" s="1071"/>
      <c r="C38" s="40" t="s">
        <v>79</v>
      </c>
      <c r="D38" s="41" t="s">
        <v>47</v>
      </c>
      <c r="E38" s="42" t="s">
        <v>30</v>
      </c>
      <c r="F38" s="42" t="s">
        <v>14</v>
      </c>
      <c r="G38" s="42" t="s">
        <v>2</v>
      </c>
      <c r="H38" s="42" t="s">
        <v>599</v>
      </c>
      <c r="I38" s="43">
        <v>44651</v>
      </c>
      <c r="J38" s="44">
        <v>1.4892000000000001</v>
      </c>
    </row>
    <row r="39" spans="2:13" ht="18" customHeight="1" x14ac:dyDescent="0.25">
      <c r="B39" s="1071"/>
      <c r="C39" s="653" t="s">
        <v>228</v>
      </c>
      <c r="D39" s="654" t="s">
        <v>609</v>
      </c>
      <c r="E39" s="668" t="s">
        <v>30</v>
      </c>
      <c r="F39" s="668" t="s">
        <v>14</v>
      </c>
      <c r="G39" s="655" t="s">
        <v>1</v>
      </c>
      <c r="H39" s="655" t="s">
        <v>75</v>
      </c>
      <c r="I39" s="656">
        <v>45240</v>
      </c>
      <c r="J39" s="657">
        <v>6.9</v>
      </c>
    </row>
    <row r="40" spans="2:13" s="38" customFormat="1" ht="18" customHeight="1" x14ac:dyDescent="0.25">
      <c r="B40" s="1071"/>
      <c r="C40" s="40" t="s">
        <v>632</v>
      </c>
      <c r="D40" s="41" t="s">
        <v>631</v>
      </c>
      <c r="E40" s="45" t="s">
        <v>13</v>
      </c>
      <c r="F40" s="45" t="s">
        <v>23</v>
      </c>
      <c r="G40" s="42" t="s">
        <v>2</v>
      </c>
      <c r="H40" s="42" t="s">
        <v>26</v>
      </c>
      <c r="I40" s="43">
        <v>44980</v>
      </c>
      <c r="J40" s="44">
        <v>51.031469999999999</v>
      </c>
      <c r="L40" s="39"/>
      <c r="M40" s="39"/>
    </row>
    <row r="41" spans="2:13" s="38" customFormat="1" ht="18" customHeight="1" x14ac:dyDescent="0.25">
      <c r="B41" s="1071"/>
      <c r="C41" s="663" t="s">
        <v>230</v>
      </c>
      <c r="D41" s="664" t="s">
        <v>609</v>
      </c>
      <c r="E41" s="669" t="s">
        <v>18</v>
      </c>
      <c r="F41" s="669" t="s">
        <v>14</v>
      </c>
      <c r="G41" s="665" t="s">
        <v>3</v>
      </c>
      <c r="H41" s="665" t="s">
        <v>599</v>
      </c>
      <c r="I41" s="666">
        <v>45226</v>
      </c>
      <c r="J41" s="667">
        <v>6.8250000000000002</v>
      </c>
      <c r="L41" s="39"/>
      <c r="M41" s="39"/>
    </row>
    <row r="42" spans="2:13" s="38" customFormat="1" ht="18" customHeight="1" x14ac:dyDescent="0.25">
      <c r="B42" s="1071"/>
      <c r="C42" s="40" t="s">
        <v>231</v>
      </c>
      <c r="D42" s="41" t="s">
        <v>633</v>
      </c>
      <c r="E42" s="45" t="s">
        <v>37</v>
      </c>
      <c r="F42" s="45" t="s">
        <v>14</v>
      </c>
      <c r="G42" s="42" t="s">
        <v>232</v>
      </c>
      <c r="H42" s="42" t="s">
        <v>599</v>
      </c>
      <c r="I42" s="43">
        <v>45050</v>
      </c>
      <c r="J42" s="44">
        <v>5.5996100000000002</v>
      </c>
      <c r="L42" s="39"/>
      <c r="M42" s="39"/>
    </row>
    <row r="43" spans="2:13" s="38" customFormat="1" ht="18" customHeight="1" x14ac:dyDescent="0.25">
      <c r="B43" s="1071"/>
      <c r="C43" s="663" t="s">
        <v>291</v>
      </c>
      <c r="D43" s="664" t="s">
        <v>634</v>
      </c>
      <c r="E43" s="669" t="s">
        <v>635</v>
      </c>
      <c r="F43" s="669" t="s">
        <v>14</v>
      </c>
      <c r="G43" s="665" t="s">
        <v>1</v>
      </c>
      <c r="H43" s="665" t="s">
        <v>599</v>
      </c>
      <c r="I43" s="666">
        <v>45310</v>
      </c>
      <c r="J43" s="667">
        <v>4.2</v>
      </c>
      <c r="L43" s="39"/>
      <c r="M43" s="39"/>
    </row>
    <row r="44" spans="2:13" ht="18" customHeight="1" x14ac:dyDescent="0.25">
      <c r="B44" s="1071"/>
      <c r="C44" s="658" t="s">
        <v>234</v>
      </c>
      <c r="D44" s="659" t="s">
        <v>636</v>
      </c>
      <c r="E44" s="660" t="s">
        <v>15</v>
      </c>
      <c r="F44" s="660" t="s">
        <v>23</v>
      </c>
      <c r="G44" s="660" t="s">
        <v>3</v>
      </c>
      <c r="H44" s="660" t="s">
        <v>599</v>
      </c>
      <c r="I44" s="661">
        <v>45026</v>
      </c>
      <c r="J44" s="662">
        <v>4.5</v>
      </c>
    </row>
    <row r="45" spans="2:13" ht="18" customHeight="1" x14ac:dyDescent="0.25">
      <c r="B45" s="1071"/>
      <c r="C45" s="653" t="s">
        <v>235</v>
      </c>
      <c r="D45" s="654" t="s">
        <v>637</v>
      </c>
      <c r="E45" s="655" t="s">
        <v>27</v>
      </c>
      <c r="F45" s="655" t="s">
        <v>14</v>
      </c>
      <c r="G45" s="655" t="s">
        <v>1</v>
      </c>
      <c r="H45" s="655" t="s">
        <v>599</v>
      </c>
      <c r="I45" s="656">
        <v>45163</v>
      </c>
      <c r="J45" s="657">
        <v>4.9859999999999998</v>
      </c>
    </row>
    <row r="46" spans="2:13" ht="18" customHeight="1" x14ac:dyDescent="0.25">
      <c r="B46" s="1071"/>
      <c r="C46" s="658" t="s">
        <v>216</v>
      </c>
      <c r="D46" s="659" t="s">
        <v>638</v>
      </c>
      <c r="E46" s="670" t="s">
        <v>22</v>
      </c>
      <c r="F46" s="670" t="s">
        <v>23</v>
      </c>
      <c r="G46" s="660" t="s">
        <v>2</v>
      </c>
      <c r="H46" s="660" t="s">
        <v>16</v>
      </c>
      <c r="I46" s="661">
        <v>44651</v>
      </c>
      <c r="J46" s="662">
        <v>23.946266999999999</v>
      </c>
    </row>
    <row r="47" spans="2:13" s="38" customFormat="1" ht="18" customHeight="1" x14ac:dyDescent="0.25">
      <c r="B47" s="1071"/>
      <c r="C47" s="663" t="s">
        <v>639</v>
      </c>
      <c r="D47" s="664" t="s">
        <v>640</v>
      </c>
      <c r="E47" s="669" t="s">
        <v>29</v>
      </c>
      <c r="F47" s="669" t="s">
        <v>14</v>
      </c>
      <c r="G47" s="665" t="s">
        <v>4</v>
      </c>
      <c r="H47" s="665" t="s">
        <v>599</v>
      </c>
      <c r="I47" s="666">
        <v>45323</v>
      </c>
      <c r="J47" s="667">
        <v>2.8290000000000002</v>
      </c>
      <c r="L47" s="39"/>
      <c r="M47" s="39"/>
    </row>
    <row r="48" spans="2:13" s="38" customFormat="1" ht="18" customHeight="1" thickBot="1" x14ac:dyDescent="0.3">
      <c r="B48" s="1072"/>
      <c r="C48" s="671" t="s">
        <v>641</v>
      </c>
      <c r="D48" s="672" t="s">
        <v>33</v>
      </c>
      <c r="E48" s="673" t="s">
        <v>22</v>
      </c>
      <c r="F48" s="673" t="s">
        <v>14</v>
      </c>
      <c r="G48" s="674" t="s">
        <v>1</v>
      </c>
      <c r="H48" s="674" t="s">
        <v>210</v>
      </c>
      <c r="I48" s="675">
        <v>45148</v>
      </c>
      <c r="J48" s="676">
        <v>4.7131150000000002</v>
      </c>
      <c r="L48" s="39"/>
      <c r="M48" s="39"/>
    </row>
    <row r="49" spans="2:13" s="38" customFormat="1" ht="18" customHeight="1" thickTop="1" x14ac:dyDescent="0.25">
      <c r="B49" s="1073" t="s">
        <v>31</v>
      </c>
      <c r="C49" s="677" t="s">
        <v>642</v>
      </c>
      <c r="D49" s="678" t="s">
        <v>643</v>
      </c>
      <c r="E49" s="679" t="s">
        <v>22</v>
      </c>
      <c r="F49" s="679" t="s">
        <v>14</v>
      </c>
      <c r="G49" s="680" t="s">
        <v>5</v>
      </c>
      <c r="H49" s="680" t="s">
        <v>210</v>
      </c>
      <c r="I49" s="681">
        <v>44256</v>
      </c>
      <c r="J49" s="682">
        <v>2</v>
      </c>
      <c r="L49" s="39"/>
      <c r="M49" s="39"/>
    </row>
    <row r="50" spans="2:13" s="38" customFormat="1" ht="18" customHeight="1" x14ac:dyDescent="0.25">
      <c r="B50" s="1074"/>
      <c r="C50" s="683" t="s">
        <v>218</v>
      </c>
      <c r="D50" s="684" t="s">
        <v>640</v>
      </c>
      <c r="E50" s="685" t="s">
        <v>36</v>
      </c>
      <c r="F50" s="685" t="s">
        <v>14</v>
      </c>
      <c r="G50" s="686" t="s">
        <v>1</v>
      </c>
      <c r="H50" s="686" t="s">
        <v>599</v>
      </c>
      <c r="I50" s="687">
        <v>45114</v>
      </c>
      <c r="J50" s="688">
        <v>1.02</v>
      </c>
      <c r="L50" s="39"/>
      <c r="M50" s="39"/>
    </row>
    <row r="51" spans="2:13" s="38" customFormat="1" ht="18" customHeight="1" x14ac:dyDescent="0.25">
      <c r="B51" s="1074"/>
      <c r="C51" s="32" t="s">
        <v>644</v>
      </c>
      <c r="D51" s="33" t="s">
        <v>645</v>
      </c>
      <c r="E51" s="34" t="s">
        <v>36</v>
      </c>
      <c r="F51" s="34" t="s">
        <v>14</v>
      </c>
      <c r="G51" s="35" t="s">
        <v>1</v>
      </c>
      <c r="H51" s="35" t="s">
        <v>210</v>
      </c>
      <c r="I51" s="36">
        <v>45195</v>
      </c>
      <c r="J51" s="37">
        <v>2.11</v>
      </c>
      <c r="L51" s="39"/>
      <c r="M51" s="39"/>
    </row>
    <row r="52" spans="2:13" s="38" customFormat="1" ht="18" customHeight="1" x14ac:dyDescent="0.25">
      <c r="B52" s="1074"/>
      <c r="C52" s="683" t="s">
        <v>53</v>
      </c>
      <c r="D52" s="684" t="s">
        <v>38</v>
      </c>
      <c r="E52" s="685" t="s">
        <v>32</v>
      </c>
      <c r="F52" s="685" t="s">
        <v>23</v>
      </c>
      <c r="G52" s="686" t="s">
        <v>3</v>
      </c>
      <c r="H52" s="686" t="s">
        <v>646</v>
      </c>
      <c r="I52" s="687">
        <v>44476</v>
      </c>
      <c r="J52" s="688">
        <v>11.123322999999999</v>
      </c>
      <c r="L52" s="39"/>
      <c r="M52" s="39"/>
    </row>
    <row r="53" spans="2:13" s="38" customFormat="1" ht="18" customHeight="1" x14ac:dyDescent="0.25">
      <c r="B53" s="1074"/>
      <c r="C53" s="32" t="s">
        <v>57</v>
      </c>
      <c r="D53" s="33" t="s">
        <v>21</v>
      </c>
      <c r="E53" s="34" t="s">
        <v>22</v>
      </c>
      <c r="F53" s="34" t="s">
        <v>23</v>
      </c>
      <c r="G53" s="35" t="s">
        <v>4</v>
      </c>
      <c r="H53" s="35" t="s">
        <v>19</v>
      </c>
      <c r="I53" s="36">
        <v>44547</v>
      </c>
      <c r="J53" s="37">
        <v>3.7153999999999998</v>
      </c>
      <c r="L53" s="39"/>
      <c r="M53" s="39"/>
    </row>
    <row r="54" spans="2:13" s="38" customFormat="1" ht="18" customHeight="1" x14ac:dyDescent="0.25">
      <c r="B54" s="1074"/>
      <c r="C54" s="683" t="s">
        <v>212</v>
      </c>
      <c r="D54" s="684" t="s">
        <v>647</v>
      </c>
      <c r="E54" s="685" t="s">
        <v>41</v>
      </c>
      <c r="F54" s="685" t="s">
        <v>14</v>
      </c>
      <c r="G54" s="686" t="s">
        <v>1</v>
      </c>
      <c r="H54" s="686" t="s">
        <v>599</v>
      </c>
      <c r="I54" s="687">
        <v>44974</v>
      </c>
      <c r="J54" s="688">
        <v>1.8412580000000001</v>
      </c>
      <c r="L54" s="39"/>
      <c r="M54" s="39"/>
    </row>
    <row r="55" spans="2:13" s="38" customFormat="1" ht="18" customHeight="1" x14ac:dyDescent="0.25">
      <c r="B55" s="1074"/>
      <c r="C55" s="32" t="s">
        <v>58</v>
      </c>
      <c r="D55" s="33" t="s">
        <v>24</v>
      </c>
      <c r="E55" s="34" t="s">
        <v>25</v>
      </c>
      <c r="F55" s="34" t="s">
        <v>23</v>
      </c>
      <c r="G55" s="35" t="s">
        <v>2</v>
      </c>
      <c r="H55" s="35" t="s">
        <v>646</v>
      </c>
      <c r="I55" s="36">
        <v>44356</v>
      </c>
      <c r="J55" s="37">
        <v>5.6111884999999999</v>
      </c>
      <c r="L55" s="39"/>
      <c r="M55" s="39"/>
    </row>
    <row r="56" spans="2:13" s="38" customFormat="1" ht="18" customHeight="1" x14ac:dyDescent="0.25">
      <c r="B56" s="1074"/>
      <c r="C56" s="683" t="s">
        <v>54</v>
      </c>
      <c r="D56" s="684" t="s">
        <v>40</v>
      </c>
      <c r="E56" s="685" t="s">
        <v>36</v>
      </c>
      <c r="F56" s="685" t="s">
        <v>14</v>
      </c>
      <c r="G56" s="686" t="s">
        <v>2</v>
      </c>
      <c r="H56" s="686" t="s">
        <v>599</v>
      </c>
      <c r="I56" s="687">
        <v>44099</v>
      </c>
      <c r="J56" s="688">
        <v>12.45</v>
      </c>
      <c r="L56" s="39"/>
      <c r="M56" s="39"/>
    </row>
    <row r="57" spans="2:13" s="38" customFormat="1" ht="18" customHeight="1" x14ac:dyDescent="0.25">
      <c r="B57" s="1074"/>
      <c r="C57" s="32" t="s">
        <v>648</v>
      </c>
      <c r="D57" s="33" t="s">
        <v>649</v>
      </c>
      <c r="E57" s="34" t="s">
        <v>25</v>
      </c>
      <c r="F57" s="34" t="s">
        <v>14</v>
      </c>
      <c r="G57" s="35" t="s">
        <v>2</v>
      </c>
      <c r="H57" s="35" t="s">
        <v>210</v>
      </c>
      <c r="I57" s="36">
        <v>45152</v>
      </c>
      <c r="J57" s="37">
        <v>2.1143999999999998</v>
      </c>
      <c r="L57" s="39"/>
      <c r="M57" s="39"/>
    </row>
    <row r="58" spans="2:13" s="38" customFormat="1" ht="18" customHeight="1" x14ac:dyDescent="0.25">
      <c r="B58" s="1074"/>
      <c r="C58" s="683" t="s">
        <v>64</v>
      </c>
      <c r="D58" s="684" t="s">
        <v>650</v>
      </c>
      <c r="E58" s="685" t="s">
        <v>45</v>
      </c>
      <c r="F58" s="685" t="s">
        <v>14</v>
      </c>
      <c r="G58" s="686" t="s">
        <v>4</v>
      </c>
      <c r="H58" s="686" t="s">
        <v>599</v>
      </c>
      <c r="I58" s="687">
        <v>44697</v>
      </c>
      <c r="J58" s="688">
        <v>1.745895</v>
      </c>
      <c r="L58" s="39"/>
      <c r="M58" s="39"/>
    </row>
    <row r="59" spans="2:13" s="38" customFormat="1" ht="18" customHeight="1" x14ac:dyDescent="0.25">
      <c r="B59" s="1074"/>
      <c r="C59" s="32" t="s">
        <v>65</v>
      </c>
      <c r="D59" s="33" t="s">
        <v>66</v>
      </c>
      <c r="E59" s="34" t="s">
        <v>50</v>
      </c>
      <c r="F59" s="34" t="s">
        <v>14</v>
      </c>
      <c r="G59" s="35" t="s">
        <v>4</v>
      </c>
      <c r="H59" s="35" t="s">
        <v>599</v>
      </c>
      <c r="I59" s="36">
        <v>44769</v>
      </c>
      <c r="J59" s="37">
        <v>4.7409999999999997</v>
      </c>
      <c r="L59" s="39"/>
      <c r="M59" s="39"/>
    </row>
    <row r="60" spans="2:13" s="38" customFormat="1" ht="18" customHeight="1" x14ac:dyDescent="0.25">
      <c r="B60" s="1074"/>
      <c r="C60" s="683" t="s">
        <v>59</v>
      </c>
      <c r="D60" s="684" t="s">
        <v>35</v>
      </c>
      <c r="E60" s="685" t="s">
        <v>51</v>
      </c>
      <c r="F60" s="685" t="s">
        <v>14</v>
      </c>
      <c r="G60" s="686" t="s">
        <v>1</v>
      </c>
      <c r="H60" s="686" t="s">
        <v>599</v>
      </c>
      <c r="I60" s="687">
        <v>44424</v>
      </c>
      <c r="J60" s="688">
        <v>1.5760000000000001</v>
      </c>
      <c r="L60" s="39"/>
      <c r="M60" s="39"/>
    </row>
    <row r="61" spans="2:13" s="38" customFormat="1" ht="18" customHeight="1" x14ac:dyDescent="0.25">
      <c r="B61" s="1074"/>
      <c r="C61" s="32" t="s">
        <v>69</v>
      </c>
      <c r="D61" s="33" t="s">
        <v>651</v>
      </c>
      <c r="E61" s="34" t="s">
        <v>37</v>
      </c>
      <c r="F61" s="34" t="s">
        <v>14</v>
      </c>
      <c r="G61" s="35" t="s">
        <v>2</v>
      </c>
      <c r="H61" s="35" t="s">
        <v>599</v>
      </c>
      <c r="I61" s="36">
        <v>44838</v>
      </c>
      <c r="J61" s="37">
        <v>1.5873699999999999</v>
      </c>
      <c r="L61" s="39"/>
      <c r="M61" s="39"/>
    </row>
    <row r="62" spans="2:13" s="38" customFormat="1" ht="18" customHeight="1" x14ac:dyDescent="0.25">
      <c r="B62" s="1074"/>
      <c r="C62" s="683" t="s">
        <v>214</v>
      </c>
      <c r="D62" s="684" t="s">
        <v>652</v>
      </c>
      <c r="E62" s="685" t="s">
        <v>45</v>
      </c>
      <c r="F62" s="685" t="s">
        <v>14</v>
      </c>
      <c r="G62" s="686" t="s">
        <v>1</v>
      </c>
      <c r="H62" s="686" t="s">
        <v>75</v>
      </c>
      <c r="I62" s="687">
        <v>44988</v>
      </c>
      <c r="J62" s="688">
        <v>12.669988</v>
      </c>
      <c r="L62" s="39"/>
      <c r="M62" s="39"/>
    </row>
    <row r="63" spans="2:13" s="38" customFormat="1" ht="18" customHeight="1" x14ac:dyDescent="0.25">
      <c r="B63" s="1074"/>
      <c r="C63" s="32" t="s">
        <v>73</v>
      </c>
      <c r="D63" s="33" t="s">
        <v>74</v>
      </c>
      <c r="E63" s="34" t="s">
        <v>18</v>
      </c>
      <c r="F63" s="34" t="s">
        <v>14</v>
      </c>
      <c r="G63" s="35" t="s">
        <v>3</v>
      </c>
      <c r="H63" s="35" t="s">
        <v>599</v>
      </c>
      <c r="I63" s="36">
        <v>44715</v>
      </c>
      <c r="J63" s="37">
        <v>2.9578026899999998</v>
      </c>
      <c r="L63" s="39"/>
      <c r="M63" s="39"/>
    </row>
    <row r="64" spans="2:13" s="38" customFormat="1" ht="18" customHeight="1" x14ac:dyDescent="0.25">
      <c r="B64" s="1074"/>
      <c r="C64" s="683" t="s">
        <v>251</v>
      </c>
      <c r="D64" s="684" t="s">
        <v>39</v>
      </c>
      <c r="E64" s="685" t="s">
        <v>22</v>
      </c>
      <c r="F64" s="685" t="s">
        <v>14</v>
      </c>
      <c r="G64" s="686" t="s">
        <v>1</v>
      </c>
      <c r="H64" s="686" t="s">
        <v>26</v>
      </c>
      <c r="I64" s="687">
        <v>45091</v>
      </c>
      <c r="J64" s="688">
        <v>1.3</v>
      </c>
      <c r="L64" s="39"/>
      <c r="M64" s="39"/>
    </row>
    <row r="65" spans="2:13" s="38" customFormat="1" ht="18" customHeight="1" x14ac:dyDescent="0.25">
      <c r="B65" s="1074"/>
      <c r="C65" s="32" t="s">
        <v>76</v>
      </c>
      <c r="D65" s="33" t="s">
        <v>35</v>
      </c>
      <c r="E65" s="34" t="s">
        <v>36</v>
      </c>
      <c r="F65" s="34" t="s">
        <v>14</v>
      </c>
      <c r="G65" s="35" t="s">
        <v>3</v>
      </c>
      <c r="H65" s="35" t="s">
        <v>599</v>
      </c>
      <c r="I65" s="36">
        <v>44678</v>
      </c>
      <c r="J65" s="37">
        <v>6.8250000000000002</v>
      </c>
      <c r="L65" s="39"/>
      <c r="M65" s="39"/>
    </row>
    <row r="66" spans="2:13" s="38" customFormat="1" ht="18" customHeight="1" x14ac:dyDescent="0.25">
      <c r="B66" s="1074"/>
      <c r="C66" s="683" t="s">
        <v>77</v>
      </c>
      <c r="D66" s="684" t="s">
        <v>78</v>
      </c>
      <c r="E66" s="685" t="s">
        <v>36</v>
      </c>
      <c r="F66" s="685" t="s">
        <v>14</v>
      </c>
      <c r="G66" s="686" t="s">
        <v>1</v>
      </c>
      <c r="H66" s="686" t="s">
        <v>599</v>
      </c>
      <c r="I66" s="687">
        <v>44776</v>
      </c>
      <c r="J66" s="688">
        <v>4.9740979699999999</v>
      </c>
      <c r="L66" s="39"/>
      <c r="M66" s="39"/>
    </row>
    <row r="67" spans="2:13" s="38" customFormat="1" ht="18" customHeight="1" x14ac:dyDescent="0.25">
      <c r="B67" s="1074"/>
      <c r="C67" s="32" t="s">
        <v>653</v>
      </c>
      <c r="D67" s="33" t="s">
        <v>49</v>
      </c>
      <c r="E67" s="34" t="s">
        <v>27</v>
      </c>
      <c r="F67" s="34" t="s">
        <v>14</v>
      </c>
      <c r="G67" s="35" t="s">
        <v>654</v>
      </c>
      <c r="H67" s="35" t="s">
        <v>210</v>
      </c>
      <c r="I67" s="36">
        <v>45042</v>
      </c>
      <c r="J67" s="37">
        <v>3.7458826699999999</v>
      </c>
      <c r="L67" s="39"/>
      <c r="M67" s="39"/>
    </row>
    <row r="68" spans="2:13" s="38" customFormat="1" ht="18" customHeight="1" x14ac:dyDescent="0.25">
      <c r="B68" s="1074"/>
      <c r="C68" s="683" t="s">
        <v>229</v>
      </c>
      <c r="D68" s="684" t="s">
        <v>655</v>
      </c>
      <c r="E68" s="685" t="s">
        <v>22</v>
      </c>
      <c r="F68" s="685" t="s">
        <v>14</v>
      </c>
      <c r="G68" s="686" t="s">
        <v>1</v>
      </c>
      <c r="H68" s="686" t="s">
        <v>599</v>
      </c>
      <c r="I68" s="687">
        <v>45057</v>
      </c>
      <c r="J68" s="688">
        <v>8.5295299999999994</v>
      </c>
      <c r="L68" s="39"/>
      <c r="M68" s="39"/>
    </row>
    <row r="69" spans="2:13" s="38" customFormat="1" ht="18" customHeight="1" x14ac:dyDescent="0.25">
      <c r="B69" s="1074"/>
      <c r="C69" s="683" t="s">
        <v>211</v>
      </c>
      <c r="D69" s="684" t="s">
        <v>656</v>
      </c>
      <c r="E69" s="685" t="s">
        <v>29</v>
      </c>
      <c r="F69" s="685" t="s">
        <v>14</v>
      </c>
      <c r="G69" s="686" t="s">
        <v>1</v>
      </c>
      <c r="H69" s="686" t="s">
        <v>210</v>
      </c>
      <c r="I69" s="687">
        <v>44893</v>
      </c>
      <c r="J69" s="688">
        <v>2.3597999999999999</v>
      </c>
      <c r="L69" s="39"/>
      <c r="M69" s="39"/>
    </row>
    <row r="70" spans="2:13" s="38" customFormat="1" ht="18" customHeight="1" x14ac:dyDescent="0.25">
      <c r="B70" s="1074"/>
      <c r="C70" s="32" t="s">
        <v>55</v>
      </c>
      <c r="D70" s="33" t="s">
        <v>43</v>
      </c>
      <c r="E70" s="34" t="s">
        <v>22</v>
      </c>
      <c r="F70" s="34" t="s">
        <v>14</v>
      </c>
      <c r="G70" s="35" t="s">
        <v>1</v>
      </c>
      <c r="H70" s="35" t="s">
        <v>599</v>
      </c>
      <c r="I70" s="36">
        <v>44274</v>
      </c>
      <c r="J70" s="37">
        <v>3.9312299999999998</v>
      </c>
      <c r="L70" s="39"/>
      <c r="M70" s="39"/>
    </row>
    <row r="71" spans="2:13" s="38" customFormat="1" ht="18" customHeight="1" x14ac:dyDescent="0.25">
      <c r="B71" s="1074"/>
      <c r="C71" s="683" t="s">
        <v>215</v>
      </c>
      <c r="D71" s="684" t="s">
        <v>657</v>
      </c>
      <c r="E71" s="685" t="s">
        <v>29</v>
      </c>
      <c r="F71" s="685" t="s">
        <v>14</v>
      </c>
      <c r="G71" s="686" t="s">
        <v>1</v>
      </c>
      <c r="H71" s="686" t="s">
        <v>599</v>
      </c>
      <c r="I71" s="687">
        <v>44980</v>
      </c>
      <c r="J71" s="688">
        <v>25</v>
      </c>
      <c r="L71" s="39"/>
      <c r="M71" s="39"/>
    </row>
    <row r="72" spans="2:13" s="38" customFormat="1" ht="18" customHeight="1" x14ac:dyDescent="0.25">
      <c r="B72" s="1074"/>
      <c r="C72" s="32" t="s">
        <v>60</v>
      </c>
      <c r="D72" s="33" t="s">
        <v>35</v>
      </c>
      <c r="E72" s="34" t="s">
        <v>51</v>
      </c>
      <c r="F72" s="34" t="s">
        <v>23</v>
      </c>
      <c r="G72" s="35" t="s">
        <v>1</v>
      </c>
      <c r="H72" s="35" t="s">
        <v>599</v>
      </c>
      <c r="I72" s="36">
        <v>44552</v>
      </c>
      <c r="J72" s="37">
        <v>8.5608000000000004</v>
      </c>
      <c r="L72" s="39"/>
      <c r="M72" s="39"/>
    </row>
    <row r="73" spans="2:13" s="38" customFormat="1" ht="18" customHeight="1" x14ac:dyDescent="0.25">
      <c r="B73" s="1074"/>
      <c r="C73" s="683" t="s">
        <v>233</v>
      </c>
      <c r="D73" s="684" t="s">
        <v>658</v>
      </c>
      <c r="E73" s="685" t="s">
        <v>15</v>
      </c>
      <c r="F73" s="685" t="s">
        <v>14</v>
      </c>
      <c r="G73" s="686" t="s">
        <v>1</v>
      </c>
      <c r="H73" s="686" t="s">
        <v>599</v>
      </c>
      <c r="I73" s="687">
        <v>45086</v>
      </c>
      <c r="J73" s="688">
        <v>28.5</v>
      </c>
      <c r="L73" s="39"/>
      <c r="M73" s="39"/>
    </row>
    <row r="74" spans="2:13" s="38" customFormat="1" ht="18" customHeight="1" x14ac:dyDescent="0.25">
      <c r="B74" s="1074"/>
      <c r="C74" s="32" t="s">
        <v>80</v>
      </c>
      <c r="D74" s="33" t="s">
        <v>46</v>
      </c>
      <c r="E74" s="34" t="s">
        <v>22</v>
      </c>
      <c r="F74" s="34" t="s">
        <v>14</v>
      </c>
      <c r="G74" s="35" t="s">
        <v>1</v>
      </c>
      <c r="H74" s="35" t="s">
        <v>599</v>
      </c>
      <c r="I74" s="36">
        <v>44923</v>
      </c>
      <c r="J74" s="37">
        <v>2.19</v>
      </c>
      <c r="L74" s="39"/>
      <c r="M74" s="39"/>
    </row>
    <row r="75" spans="2:13" s="38" customFormat="1" ht="18" customHeight="1" x14ac:dyDescent="0.25">
      <c r="B75" s="1074"/>
      <c r="C75" s="683" t="s">
        <v>659</v>
      </c>
      <c r="D75" s="684" t="s">
        <v>157</v>
      </c>
      <c r="E75" s="685" t="s">
        <v>41</v>
      </c>
      <c r="F75" s="685" t="s">
        <v>23</v>
      </c>
      <c r="G75" s="686" t="s">
        <v>1</v>
      </c>
      <c r="H75" s="686" t="s">
        <v>210</v>
      </c>
      <c r="I75" s="687">
        <v>45076</v>
      </c>
      <c r="J75" s="688">
        <v>2.0499999999999998</v>
      </c>
      <c r="L75" s="39"/>
      <c r="M75" s="39"/>
    </row>
    <row r="76" spans="2:13" s="38" customFormat="1" ht="18" customHeight="1" x14ac:dyDescent="0.25">
      <c r="B76" s="1074"/>
      <c r="C76" s="32" t="s">
        <v>81</v>
      </c>
      <c r="D76" s="33" t="s">
        <v>48</v>
      </c>
      <c r="E76" s="34" t="s">
        <v>36</v>
      </c>
      <c r="F76" s="34" t="s">
        <v>14</v>
      </c>
      <c r="G76" s="35" t="s">
        <v>1</v>
      </c>
      <c r="H76" s="35" t="s">
        <v>646</v>
      </c>
      <c r="I76" s="36">
        <v>44922</v>
      </c>
      <c r="J76" s="37">
        <v>23</v>
      </c>
      <c r="L76" s="39"/>
      <c r="M76" s="39"/>
    </row>
    <row r="77" spans="2:13" s="38" customFormat="1" ht="18" customHeight="1" x14ac:dyDescent="0.25">
      <c r="B77" s="1074"/>
      <c r="C77" s="683" t="s">
        <v>236</v>
      </c>
      <c r="D77" s="684" t="s">
        <v>660</v>
      </c>
      <c r="E77" s="685" t="s">
        <v>18</v>
      </c>
      <c r="F77" s="685" t="s">
        <v>14</v>
      </c>
      <c r="G77" s="686" t="s">
        <v>1</v>
      </c>
      <c r="H77" s="686" t="s">
        <v>599</v>
      </c>
      <c r="I77" s="687">
        <v>45121</v>
      </c>
      <c r="J77" s="688">
        <v>7</v>
      </c>
      <c r="L77" s="39"/>
      <c r="M77" s="39"/>
    </row>
    <row r="78" spans="2:13" s="38" customFormat="1" ht="18" customHeight="1" x14ac:dyDescent="0.25">
      <c r="B78" s="1074"/>
      <c r="C78" s="32" t="s">
        <v>217</v>
      </c>
      <c r="D78" s="33" t="s">
        <v>33</v>
      </c>
      <c r="E78" s="34" t="s">
        <v>36</v>
      </c>
      <c r="F78" s="34" t="s">
        <v>14</v>
      </c>
      <c r="G78" s="35" t="s">
        <v>1</v>
      </c>
      <c r="H78" s="35" t="s">
        <v>210</v>
      </c>
      <c r="I78" s="36">
        <v>44882</v>
      </c>
      <c r="J78" s="37">
        <v>2.085</v>
      </c>
      <c r="L78" s="39"/>
      <c r="M78" s="39"/>
    </row>
    <row r="79" spans="2:13" s="38" customFormat="1" ht="18" customHeight="1" x14ac:dyDescent="0.25">
      <c r="B79" s="1074"/>
      <c r="C79" s="683" t="s">
        <v>237</v>
      </c>
      <c r="D79" s="684" t="s">
        <v>661</v>
      </c>
      <c r="E79" s="685" t="s">
        <v>37</v>
      </c>
      <c r="F79" s="685" t="s">
        <v>14</v>
      </c>
      <c r="G79" s="686" t="s">
        <v>2</v>
      </c>
      <c r="H79" s="686" t="s">
        <v>75</v>
      </c>
      <c r="I79" s="687">
        <v>45008</v>
      </c>
      <c r="J79" s="688">
        <v>6.3959999999999999</v>
      </c>
      <c r="L79" s="39"/>
      <c r="M79" s="39"/>
    </row>
    <row r="80" spans="2:13" s="38" customFormat="1" ht="18" customHeight="1" thickBot="1" x14ac:dyDescent="0.3">
      <c r="B80" s="1075"/>
      <c r="C80" s="689" t="s">
        <v>662</v>
      </c>
      <c r="D80" s="690" t="s">
        <v>638</v>
      </c>
      <c r="E80" s="691" t="s">
        <v>15</v>
      </c>
      <c r="F80" s="691" t="s">
        <v>23</v>
      </c>
      <c r="G80" s="692" t="s">
        <v>4</v>
      </c>
      <c r="H80" s="692" t="s">
        <v>16</v>
      </c>
      <c r="I80" s="693">
        <v>44960</v>
      </c>
      <c r="J80" s="694">
        <v>48.940662000000003</v>
      </c>
      <c r="L80" s="39"/>
      <c r="M80" s="39"/>
    </row>
    <row r="81" spans="2:13" s="38" customFormat="1" ht="18" customHeight="1" thickTop="1" thickBot="1" x14ac:dyDescent="0.3">
      <c r="C81" s="32"/>
      <c r="D81" s="33"/>
      <c r="E81" s="34"/>
      <c r="F81" s="34"/>
      <c r="G81" s="35"/>
      <c r="H81" s="35"/>
      <c r="I81" s="36"/>
      <c r="L81" s="39"/>
      <c r="M81" s="39"/>
    </row>
    <row r="82" spans="2:13" s="696" customFormat="1" ht="30.75" customHeight="1" thickTop="1" thickBot="1" x14ac:dyDescent="0.3">
      <c r="B82" s="1076" t="s">
        <v>663</v>
      </c>
      <c r="C82" s="1076"/>
      <c r="D82" s="1076"/>
      <c r="E82" s="1076"/>
      <c r="F82" s="1076"/>
      <c r="G82" s="1076"/>
      <c r="H82" s="1076"/>
      <c r="I82" s="1076"/>
      <c r="J82" s="695">
        <f>SUM(J6:J80)</f>
        <v>644.20688647999998</v>
      </c>
      <c r="L82" s="697"/>
      <c r="M82" s="697"/>
    </row>
    <row r="83" spans="2:13" ht="15.75" thickTop="1" x14ac:dyDescent="0.25"/>
    <row r="84" spans="2:13" x14ac:dyDescent="0.25">
      <c r="B84" s="698" t="s">
        <v>664</v>
      </c>
    </row>
    <row r="85" spans="2:13" x14ac:dyDescent="0.25">
      <c r="B85" s="698" t="s">
        <v>199</v>
      </c>
    </row>
    <row r="86" spans="2:13" x14ac:dyDescent="0.25">
      <c r="J86" s="699"/>
    </row>
  </sheetData>
  <mergeCells count="5">
    <mergeCell ref="B2:J2"/>
    <mergeCell ref="B6:B21"/>
    <mergeCell ref="B22:B48"/>
    <mergeCell ref="B49:B80"/>
    <mergeCell ref="B82:I82"/>
  </mergeCells>
  <pageMargins left="0.7" right="0.7" top="0.75" bottom="0.75" header="0.3" footer="0.3"/>
  <pageSetup scale="37" orientation="portrait" r:id="rId1"/>
  <colBreaks count="1" manualBreakCount="1">
    <brk id="11" min="1" max="84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24</vt:i4>
      </vt:variant>
      <vt:variant>
        <vt:lpstr>Rangos con nombre</vt:lpstr>
      </vt:variant>
      <vt:variant>
        <vt:i4>24</vt:i4>
      </vt:variant>
    </vt:vector>
  </HeadingPairs>
  <TitlesOfParts>
    <vt:vector size="48" baseType="lpstr">
      <vt:lpstr>CONTENIDO</vt:lpstr>
      <vt:lpstr>1. PRODUCCIÓN METÁLICA</vt:lpstr>
      <vt:lpstr>2. PRODUCCIÓN EMPRESAS</vt:lpstr>
      <vt:lpstr>3. PRODUCCIÓN DEPARTAMENTOS </vt:lpstr>
      <vt:lpstr>4. NO METÁLICA</vt:lpstr>
      <vt:lpstr>4.1. NO METÁLICA DEPARTAMENTOS</vt:lpstr>
      <vt:lpstr>4.2. CARBONÍFERA</vt:lpstr>
      <vt:lpstr>5. MACROECONÓMICAS</vt:lpstr>
      <vt:lpstr>6. EXPORTACIONES</vt:lpstr>
      <vt:lpstr>6.1 EXPORTACIONES PART</vt:lpstr>
      <vt:lpstr>6.2 EXPORT PRODUCTOS</vt:lpstr>
      <vt:lpstr>7. INVERSIONES</vt:lpstr>
      <vt:lpstr>8. INVERSIONES TIPO</vt:lpstr>
      <vt:lpstr>9. INVERSIONES RUBRO</vt:lpstr>
      <vt:lpstr>10. EMPLEO</vt:lpstr>
      <vt:lpstr>11. EMPLEO-GÉNERO</vt:lpstr>
      <vt:lpstr>12. TRANSFERENCIAS</vt:lpstr>
      <vt:lpstr>13. TRANSFERENCIAS 2</vt:lpstr>
      <vt:lpstr>14. CATASTRO ACTIVIDAD</vt:lpstr>
      <vt:lpstr>14.1 ACTIVIDAD MINERA</vt:lpstr>
      <vt:lpstr>14.2 ÁREAS RESTRINGIDAS</vt:lpstr>
      <vt:lpstr>15. RECAUDACIÓN</vt:lpstr>
      <vt:lpstr>CPIM 2024</vt:lpstr>
      <vt:lpstr>CPEM 2024</vt:lpstr>
      <vt:lpstr>'1. PRODUCCIÓN METÁLICA'!Área_de_impresión</vt:lpstr>
      <vt:lpstr>'10. EMPLEO'!Área_de_impresión</vt:lpstr>
      <vt:lpstr>'11. EMPLEO-GÉNERO'!Área_de_impresión</vt:lpstr>
      <vt:lpstr>'12. TRANSFERENCIAS'!Área_de_impresión</vt:lpstr>
      <vt:lpstr>'13. TRANSFERENCIAS 2'!Área_de_impresión</vt:lpstr>
      <vt:lpstr>'14. CATASTRO ACTIVIDAD'!Área_de_impresión</vt:lpstr>
      <vt:lpstr>'14.1 ACTIVIDAD MINERA'!Área_de_impresión</vt:lpstr>
      <vt:lpstr>'14.2 ÁREAS RESTRINGIDAS'!Área_de_impresión</vt:lpstr>
      <vt:lpstr>'15. RECAUDACIÓN'!Área_de_impresión</vt:lpstr>
      <vt:lpstr>'2. PRODUCCIÓN EMPRESAS'!Área_de_impresión</vt:lpstr>
      <vt:lpstr>'3. PRODUCCIÓN DEPARTAMENTOS '!Área_de_impresión</vt:lpstr>
      <vt:lpstr>'4. NO METÁLICA'!Área_de_impresión</vt:lpstr>
      <vt:lpstr>'4.1. NO METÁLICA DEPARTAMENTOS'!Área_de_impresión</vt:lpstr>
      <vt:lpstr>'4.2. CARBONÍFERA'!Área_de_impresión</vt:lpstr>
      <vt:lpstr>'5. MACROECONÓMICAS'!Área_de_impresión</vt:lpstr>
      <vt:lpstr>'6. EXPORTACIONES'!Área_de_impresión</vt:lpstr>
      <vt:lpstr>'6.1 EXPORTACIONES PART'!Área_de_impresión</vt:lpstr>
      <vt:lpstr>'6.2 EXPORT PRODUCTOS'!Área_de_impresión</vt:lpstr>
      <vt:lpstr>'7. INVERSIONES'!Área_de_impresión</vt:lpstr>
      <vt:lpstr>'8. INVERSIONES TIPO'!Área_de_impresión</vt:lpstr>
      <vt:lpstr>'9. INVERSIONES RUBRO'!Área_de_impresión</vt:lpstr>
      <vt:lpstr>CONTENIDO!Área_de_impresión</vt:lpstr>
      <vt:lpstr>'CPEM 2024'!Área_de_impresión</vt:lpstr>
      <vt:lpstr>'CPIM 2024'!Área_de_impresión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SEGURA PARRAGUEZ, ANGHELA MERCEDES</dc:creator>
  <cp:lastModifiedBy>Anghela Mercedes Segura Parraquez</cp:lastModifiedBy>
  <cp:lastPrinted>2022-09-01T14:01:14Z</cp:lastPrinted>
  <dcterms:created xsi:type="dcterms:W3CDTF">2021-02-25T21:18:08Z</dcterms:created>
  <dcterms:modified xsi:type="dcterms:W3CDTF">2025-02-10T16:45:34Z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{B6E2BAF9-61C8-408A-BAB6-94EC5949AFB7}</vt:lpwstr>
  </property>
</Properties>
</file>